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\Desktop\"/>
    </mc:Choice>
  </mc:AlternateContent>
  <xr:revisionPtr revIDLastSave="0" documentId="8_{3B0B8C5B-2B8E-4203-AD6F-C3323756553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stado de Situación" sheetId="2" state="hidden" r:id="rId1"/>
    <sheet name="Estado de Situación " sheetId="10" r:id="rId2"/>
    <sheet name="Est. de Rendimiento Fin" sheetId="3" state="hidden" r:id="rId3"/>
    <sheet name="Est. de Rendimiento Fin (2)" sheetId="9" state="hidden" r:id="rId4"/>
    <sheet name="Est. de Rendimiento Fin (4)" sheetId="12" state="hidden" r:id="rId5"/>
    <sheet name="Est. de Rendimiento Fin (3)" sheetId="11" state="hidden" r:id="rId6"/>
    <sheet name="Flujo de Efectivo" sheetId="5" state="hidden" r:id="rId7"/>
    <sheet name="Cambio del Patrimonio" sheetId="4" state="hidden" r:id="rId8"/>
    <sheet name="NOTA MOB Y DEPS" sheetId="8" state="hidden" r:id="rId9"/>
  </sheets>
  <externalReferences>
    <externalReference r:id="rId10"/>
  </externalReferences>
  <definedNames>
    <definedName name="_xlnm.Print_Area" localSheetId="8">'NOTA MOB Y DEPS'!$B$48:$D$69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0" l="1"/>
  <c r="C25" i="10"/>
  <c r="F25" i="9"/>
  <c r="K34" i="12" l="1"/>
  <c r="I32" i="12"/>
  <c r="I33" i="12" s="1"/>
  <c r="J27" i="12"/>
  <c r="B19" i="12"/>
  <c r="F17" i="12"/>
  <c r="F16" i="12"/>
  <c r="F15" i="12"/>
  <c r="F14" i="12"/>
  <c r="F13" i="12"/>
  <c r="F7" i="12"/>
  <c r="F25" i="11"/>
  <c r="F16" i="11"/>
  <c r="J27" i="11"/>
  <c r="F14" i="11"/>
  <c r="K34" i="11"/>
  <c r="I33" i="11"/>
  <c r="I32" i="11"/>
  <c r="F7" i="11"/>
  <c r="F8" i="11"/>
  <c r="B25" i="11"/>
  <c r="B19" i="11"/>
  <c r="F17" i="11"/>
  <c r="F15" i="11"/>
  <c r="F13" i="11"/>
  <c r="B10" i="11"/>
  <c r="F10" i="11"/>
  <c r="E33" i="10"/>
  <c r="E16" i="10"/>
  <c r="F18" i="12" l="1"/>
  <c r="F18" i="11"/>
  <c r="E25" i="10"/>
  <c r="E28" i="10" s="1"/>
  <c r="E12" i="10"/>
  <c r="B19" i="9"/>
  <c r="F15" i="9"/>
  <c r="D17" i="9"/>
  <c r="F17" i="9" s="1"/>
  <c r="D14" i="9"/>
  <c r="D16" i="9"/>
  <c r="D13" i="9" l="1"/>
  <c r="F13" i="9" s="1"/>
  <c r="F18" i="9" s="1"/>
  <c r="F8" i="9" l="1"/>
  <c r="F7" i="9"/>
  <c r="C28" i="10"/>
  <c r="C16" i="10"/>
  <c r="C12" i="10"/>
  <c r="D17" i="3"/>
  <c r="E16" i="3"/>
  <c r="E17" i="3" s="1"/>
  <c r="F13" i="3" s="1"/>
  <c r="F8" i="3"/>
  <c r="F7" i="3"/>
  <c r="F10" i="3" s="1"/>
  <c r="C33" i="2"/>
  <c r="C34" i="2"/>
  <c r="E18" i="10" l="1"/>
  <c r="F10" i="9"/>
  <c r="E32" i="10" s="1"/>
  <c r="E20" i="4"/>
  <c r="F18" i="4"/>
  <c r="F11" i="4"/>
  <c r="C18" i="5"/>
  <c r="C19" i="5" s="1"/>
  <c r="E34" i="10" l="1"/>
  <c r="E36" i="10" s="1"/>
  <c r="F20" i="4"/>
  <c r="C16" i="2"/>
  <c r="C25" i="2"/>
  <c r="C28" i="2" s="1"/>
  <c r="B19" i="3" l="1"/>
  <c r="C23" i="5" l="1"/>
  <c r="C25" i="5" s="1"/>
  <c r="C28" i="5" s="1"/>
  <c r="C30" i="5" s="1"/>
  <c r="B10" i="3" l="1"/>
  <c r="B25" i="3" s="1"/>
  <c r="C36" i="2"/>
  <c r="C12" i="2"/>
  <c r="C18" i="2" s="1"/>
  <c r="E36" i="2" l="1"/>
  <c r="D64" i="8"/>
  <c r="C62" i="8"/>
  <c r="C61" i="8"/>
  <c r="D59" i="8"/>
  <c r="C57" i="8"/>
  <c r="C59" i="8" s="1"/>
  <c r="D55" i="8"/>
  <c r="C53" i="8"/>
  <c r="C52" i="8"/>
  <c r="D67" i="8" l="1"/>
  <c r="C55" i="8"/>
  <c r="C64" i="8"/>
  <c r="C67" i="8" l="1"/>
  <c r="B14" i="4" l="1"/>
  <c r="B20" i="4" l="1"/>
  <c r="B10" i="9"/>
  <c r="B25" i="9" s="1"/>
  <c r="F8" i="12" l="1"/>
  <c r="F10" i="12" s="1"/>
  <c r="F25" i="12" s="1"/>
  <c r="B10" i="12"/>
  <c r="B25" i="12" s="1"/>
  <c r="C32" i="10" s="1"/>
  <c r="C34" i="10" s="1"/>
  <c r="C36" i="10" s="1"/>
</calcChain>
</file>

<file path=xl/sharedStrings.xml><?xml version="1.0" encoding="utf-8"?>
<sst xmlns="http://schemas.openxmlformats.org/spreadsheetml/2006/main" count="227" uniqueCount="119">
  <si>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</si>
  <si>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</si>
  <si>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</si>
  <si>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</si>
  <si>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</si>
  <si>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</si>
  <si>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</si>
  <si>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>Total pasivos</t>
  </si>
  <si>
    <t>Capital</t>
  </si>
  <si>
    <t>Total activos netos/patrimonio</t>
  </si>
  <si>
    <t>Estado de Situación Financiera</t>
  </si>
  <si>
    <t xml:space="preserve"> (Valores en RD$)</t>
  </si>
  <si>
    <t xml:space="preserve">Efectivo y equivalente de efectivo (Notas 7) </t>
  </si>
  <si>
    <t>Estado de Rendimiento Financiero</t>
  </si>
  <si>
    <t>Total ingresos</t>
  </si>
  <si>
    <t>Total gastos</t>
  </si>
  <si>
    <t>Resultado del período (ahorro / desahorro)</t>
  </si>
  <si>
    <t>Las notas en las páginas X a XX son parte integral de estos Estados Financieros.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</si>
  <si>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</si>
  <si>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</si>
  <si>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</si>
  <si>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</si>
  <si>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</si>
  <si>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</si>
  <si>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</si>
  <si>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</si>
  <si>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Total Activos Netos / Patrimonio</t>
  </si>
  <si>
    <t>Estado de Flujo de Efectivo</t>
  </si>
  <si>
    <t>Flujo de efectivo procedentes de actividades operativas</t>
  </si>
  <si>
    <t>Pagos a proveedores</t>
  </si>
  <si>
    <t>Flujos de efectivo netos de las actividades de operación</t>
  </si>
  <si>
    <t>Flujos de efectivo de las actividades de inversión</t>
  </si>
  <si>
    <t>Flujos de efectivo netos por las actividades de inversión</t>
  </si>
  <si>
    <t>Flujos de efectivo de las actividades de financiación</t>
  </si>
  <si>
    <t>Flujos de efectivo netos por las actividades de financiación</t>
  </si>
  <si>
    <t>Efectivo y equivalentes al efectivo al final del periodo</t>
  </si>
  <si>
    <t>Pagos a los trabajadores o en beneficio de ellos</t>
  </si>
  <si>
    <t xml:space="preserve">Pagos por contribuciones a la seguridad social </t>
  </si>
  <si>
    <t>Pagos por contratos mantenidos para negocios o intercambio</t>
  </si>
  <si>
    <t xml:space="preserve">Incremento/(Disminución) neta en el efectivo y equivalentes al efectivo </t>
  </si>
  <si>
    <t>Efectivo y equivalentes al efectivo al principio del periodo</t>
  </si>
  <si>
    <t>Total Pasivo y patrimonio</t>
  </si>
  <si>
    <t xml:space="preserve">                        </t>
  </si>
  <si>
    <t>Otros pagos (Servicios no Personales)</t>
  </si>
  <si>
    <t>Otros cobros (Ingrsos Tranf. Y Gobierno Central)</t>
  </si>
  <si>
    <t>Total Egresos</t>
  </si>
  <si>
    <t>EDIFICIO</t>
  </si>
  <si>
    <t>INSTITUTO AZUCARERO DOMINICANO (INAZUCAR)</t>
  </si>
  <si>
    <t>Enc. Departamento Financiero</t>
  </si>
  <si>
    <t xml:space="preserve">                                   Director Ejecutivo</t>
  </si>
  <si>
    <t>Cuenta por cobrar a corto plazo (Notas 8)</t>
  </si>
  <si>
    <t xml:space="preserve">     Director Ejecutivo</t>
  </si>
  <si>
    <t xml:space="preserve"> Inventarios (Nota 9)</t>
  </si>
  <si>
    <t>Propiedad, planta y equipo neto (Nota 10)</t>
  </si>
  <si>
    <t>Cuentas por pagar a corto plazo (Nota 11)</t>
  </si>
  <si>
    <t>Retenciones y acumulaciones por pagar (Nota 12)</t>
  </si>
  <si>
    <t>Activos Netos/Patrimonio (Notas 13)</t>
  </si>
  <si>
    <t xml:space="preserve">Gastos </t>
  </si>
  <si>
    <t>Ingresos</t>
  </si>
  <si>
    <t xml:space="preserve">                                                         Director Ejecutivo</t>
  </si>
  <si>
    <t xml:space="preserve">                                                                     Lic. Antonio M. Lopez G</t>
  </si>
  <si>
    <t>Flujo de Entradas de Efectivo</t>
  </si>
  <si>
    <t>Flujos de Salidas de Efectivo</t>
  </si>
  <si>
    <t xml:space="preserve"> Director Ejecutivo</t>
  </si>
  <si>
    <t>Enc.  Departamento  Financiero</t>
  </si>
  <si>
    <t>Pasivos corrientes</t>
  </si>
  <si>
    <t xml:space="preserve">Pasivos </t>
  </si>
  <si>
    <t>Resultado Positivo (ahorro)/negativo (desahorro)</t>
  </si>
  <si>
    <t>Resultado acumulado</t>
  </si>
  <si>
    <t>TERRENO</t>
  </si>
  <si>
    <t xml:space="preserve">EDIFIO NETO </t>
  </si>
  <si>
    <t>MOB OFICINA</t>
  </si>
  <si>
    <t>MOB NETO</t>
  </si>
  <si>
    <t>EQUIPO TRANSPORTE</t>
  </si>
  <si>
    <t>DEP ACUM</t>
  </si>
  <si>
    <t>PERIODO</t>
  </si>
  <si>
    <t>EQIPO TRANSP NETO</t>
  </si>
  <si>
    <t>TOTAL</t>
  </si>
  <si>
    <t>DESP. ACUM.</t>
  </si>
  <si>
    <t>DESp. PERIODO</t>
  </si>
  <si>
    <t>DESP. PERIODO</t>
  </si>
  <si>
    <t xml:space="preserve">        Enc. Contabilidad</t>
  </si>
  <si>
    <t>Transferencias  y Donaciones (Nota 14)</t>
  </si>
  <si>
    <t>Ingresos por Transaciones contraprestaciones(Nota 15 )</t>
  </si>
  <si>
    <t>Lic. Miguel Ant. Cabrera  V.</t>
  </si>
  <si>
    <t>Lic.  Maximo Perez Perez</t>
  </si>
  <si>
    <t xml:space="preserve">                                                 Lic. Maximo Perez Perez</t>
  </si>
  <si>
    <t>Lic. Miguel A. Cabrera V.</t>
  </si>
  <si>
    <t xml:space="preserve">                             Lic.  Maximo Perez Perez</t>
  </si>
  <si>
    <t>Bien en Uso</t>
  </si>
  <si>
    <t xml:space="preserve">        Lic.  Jhonny Lorenzo Alcantara</t>
  </si>
  <si>
    <t xml:space="preserve">  Lic. Miguel A. Cabrera V.  </t>
  </si>
  <si>
    <t>Enc. de Contabilidad</t>
  </si>
  <si>
    <t>Lic. Jhonny Lorenzo Alcantara</t>
  </si>
  <si>
    <t>Lic. Maximo Perez Perez</t>
  </si>
  <si>
    <t>Del ejercicio terminado al 30 de junio de 2022</t>
  </si>
  <si>
    <t xml:space="preserve">  Lic. Miguel A. Cabrera V.                                                                  Lic. Jhonny Lorenzo Alcantara</t>
  </si>
  <si>
    <t>Enc. Departamento Financiero                                                        Enc. Depto. Contabilidad</t>
  </si>
  <si>
    <t>Recargos, multas y otros ingresos</t>
  </si>
  <si>
    <t>Sueldos, salarios y beneficios a empleados (Nota 16)</t>
  </si>
  <si>
    <t>Suministros y material para consumo (Nota 17)</t>
  </si>
  <si>
    <t>Gasto de depreciación y amortización (Nota 18)</t>
  </si>
  <si>
    <t>Otros gastos (Nota 19)</t>
  </si>
  <si>
    <t>Del ejercicio terminado al 30 de  Junio  2022</t>
  </si>
  <si>
    <t>Saldo al 30 de junio 2020</t>
  </si>
  <si>
    <t>Saldo al 30 de junio  2021</t>
  </si>
  <si>
    <t>Saldo al 30 junio  2022</t>
  </si>
  <si>
    <t>Gastos Financieros (Nota 20)</t>
  </si>
  <si>
    <t>Al 31 de Agosto de 2022</t>
  </si>
  <si>
    <t>2,717.089.00</t>
  </si>
  <si>
    <t>Gastos de Transporte  (Nota 21)</t>
  </si>
  <si>
    <t>Del ejercicio terminado al 31 de agosto de 2022</t>
  </si>
  <si>
    <t>|</t>
  </si>
  <si>
    <t>Del ejercicio terminado al 31 de Octubre de 2022</t>
  </si>
  <si>
    <t>.</t>
  </si>
  <si>
    <t>NOVIEMBRE</t>
  </si>
  <si>
    <t>DICIEMBRE</t>
  </si>
  <si>
    <t>Del ejercicio terminado al 30 de Noviembre de 2022</t>
  </si>
  <si>
    <t>Al 30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</si>
</sst>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rgb="FF231F20"/>
      <name val="Times New Roman"/>
      <family val="1"/>
    </font>
    <font>
      <b/>
      <u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1"/>
      <color rgb="FF231F20"/>
      <name val="Times New Roman"/>
      <family val="1"/>
    </font>
    <font>
      <sz val="11"/>
      <color theme="1"/>
      <name val="Calibri"/>
      <family val="2"/>
      <scheme val="minor"/>
    </font>
    <font>
      <sz val="10"/>
      <color rgb="FF231F20"/>
      <name val="Times New Roman"/>
      <family val="1"/>
    </font>
    <font>
      <u/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rgb="FF231F20"/>
      <name val="Times New Roman"/>
      <family val="1"/>
    </font>
    <font>
      <b/>
      <u/>
      <sz val="11"/>
      <color rgb="FF231F20"/>
      <name val="Times New Roman"/>
      <family val="1"/>
    </font>
    <font>
      <u val="singleAccounting"/>
      <sz val="10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u val="singleAccounting"/>
      <sz val="10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3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8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0" fillId="0" borderId="0" xfId="0" applyNumberFormat="1"/>
    <xf numFmtId="43" fontId="0" fillId="0" borderId="0" xfId="1" applyFont="1"/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3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 indent="4"/>
    </xf>
    <xf numFmtId="43" fontId="16" fillId="0" borderId="0" xfId="0" applyNumberFormat="1" applyFont="1" applyAlignment="1">
      <alignment horizontal="center" wrapText="1"/>
    </xf>
    <xf numFmtId="43" fontId="17" fillId="0" borderId="0" xfId="0" applyNumberFormat="1" applyFont="1" applyAlignment="1">
      <alignment horizontal="left" vertical="center" wrapText="1" indent="3"/>
    </xf>
    <xf numFmtId="0" fontId="19" fillId="0" borderId="0" xfId="0" applyFont="1" applyAlignment="1">
      <alignment horizontal="center"/>
    </xf>
    <xf numFmtId="0" fontId="19" fillId="0" borderId="0" xfId="0" applyFont="1"/>
    <xf numFmtId="43" fontId="19" fillId="0" borderId="3" xfId="0" applyNumberFormat="1" applyFont="1" applyBorder="1"/>
    <xf numFmtId="43" fontId="0" fillId="0" borderId="3" xfId="1" applyFont="1" applyBorder="1"/>
    <xf numFmtId="43" fontId="0" fillId="0" borderId="3" xfId="0" applyNumberFormat="1" applyBorder="1"/>
    <xf numFmtId="0" fontId="0" fillId="0" borderId="3" xfId="0" applyBorder="1"/>
    <xf numFmtId="43" fontId="22" fillId="0" borderId="0" xfId="1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43" fontId="21" fillId="0" borderId="0" xfId="1" applyFont="1" applyAlignment="1">
      <alignment horizontal="center" wrapText="1"/>
    </xf>
    <xf numFmtId="43" fontId="1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 indent="5"/>
    </xf>
    <xf numFmtId="43" fontId="9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right" wrapText="1"/>
    </xf>
    <xf numFmtId="43" fontId="24" fillId="0" borderId="2" xfId="0" applyNumberFormat="1" applyFont="1" applyBorder="1" applyAlignment="1">
      <alignment horizontal="center" vertical="center" wrapText="1"/>
    </xf>
    <xf numFmtId="43" fontId="18" fillId="0" borderId="2" xfId="0" applyNumberFormat="1" applyFont="1" applyBorder="1" applyAlignment="1">
      <alignment horizontal="center" vertical="center" wrapText="1"/>
    </xf>
    <xf numFmtId="43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43" fontId="23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19" fillId="0" borderId="3" xfId="1" applyNumberFormat="1" applyFont="1" applyBorder="1"/>
    <xf numFmtId="164" fontId="0" fillId="0" borderId="3" xfId="1" applyNumberFormat="1" applyFont="1" applyBorder="1"/>
    <xf numFmtId="164" fontId="19" fillId="0" borderId="3" xfId="0" applyNumberFormat="1" applyFont="1" applyBorder="1"/>
    <xf numFmtId="164" fontId="0" fillId="0" borderId="3" xfId="0" applyNumberFormat="1" applyBorder="1"/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4" fontId="19" fillId="0" borderId="0" xfId="0" applyNumberFormat="1" applyFont="1" applyAlignment="1">
      <alignment horizontal="right"/>
    </xf>
    <xf numFmtId="0" fontId="26" fillId="0" borderId="0" xfId="0" applyFont="1"/>
    <xf numFmtId="4" fontId="19" fillId="0" borderId="2" xfId="0" applyNumberFormat="1" applyFont="1" applyBorder="1"/>
    <xf numFmtId="43" fontId="23" fillId="0" borderId="1" xfId="1" applyFont="1" applyBorder="1" applyAlignment="1">
      <alignment horizontal="center" vertical="center"/>
    </xf>
    <xf numFmtId="0" fontId="0" fillId="0" borderId="5" xfId="0" applyBorder="1"/>
    <xf numFmtId="0" fontId="19" fillId="0" borderId="5" xfId="0" applyFont="1" applyBorder="1"/>
    <xf numFmtId="4" fontId="0" fillId="0" borderId="2" xfId="0" applyNumberFormat="1" applyBorder="1"/>
    <xf numFmtId="43" fontId="4" fillId="0" borderId="0" xfId="0" applyNumberFormat="1" applyFont="1" applyAlignment="1">
      <alignment horizontal="justify" vertical="center" wrapText="1"/>
    </xf>
    <xf numFmtId="0" fontId="23" fillId="0" borderId="0" xfId="0" applyFont="1" applyAlignment="1">
      <alignment horizontal="center" vertical="center"/>
    </xf>
    <xf numFmtId="4" fontId="19" fillId="0" borderId="0" xfId="0" applyNumberFormat="1" applyFont="1"/>
    <xf numFmtId="43" fontId="4" fillId="0" borderId="2" xfId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164" fontId="0" fillId="0" borderId="0" xfId="1" applyNumberFormat="1" applyFont="1" applyBorder="1"/>
    <xf numFmtId="43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43" fontId="4" fillId="0" borderId="0" xfId="1" applyFont="1" applyBorder="1" applyAlignment="1">
      <alignment horizontal="center" vertical="center" wrapText="1"/>
    </xf>
    <xf numFmtId="43" fontId="5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4" fontId="25" fillId="0" borderId="0" xfId="0" applyNumberFormat="1" applyFont="1"/>
    <xf numFmtId="4" fontId="27" fillId="0" borderId="0" xfId="0" applyNumberFormat="1" applyFont="1"/>
    <xf numFmtId="43" fontId="14" fillId="0" borderId="0" xfId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4" fontId="19" fillId="0" borderId="4" xfId="0" applyNumberFormat="1" applyFont="1" applyBorder="1"/>
    <xf numFmtId="43" fontId="23" fillId="0" borderId="1" xfId="1" applyFont="1" applyFill="1" applyBorder="1" applyAlignment="1">
      <alignment horizontal="center" wrapText="1"/>
    </xf>
    <xf numFmtId="43" fontId="21" fillId="0" borderId="0" xfId="1" applyFont="1" applyFill="1" applyAlignment="1">
      <alignment horizontal="center" wrapText="1"/>
    </xf>
    <xf numFmtId="43" fontId="23" fillId="0" borderId="1" xfId="0" applyNumberFormat="1" applyFont="1" applyBorder="1" applyAlignment="1">
      <alignment horizontal="center" wrapText="1"/>
    </xf>
    <xf numFmtId="164" fontId="0" fillId="0" borderId="2" xfId="1" applyNumberFormat="1" applyFont="1" applyBorder="1"/>
    <xf numFmtId="0" fontId="5" fillId="0" borderId="2" xfId="0" applyFont="1" applyBorder="1" applyAlignment="1">
      <alignment vertical="center" wrapText="1"/>
    </xf>
    <xf numFmtId="4" fontId="0" fillId="0" borderId="0" xfId="0" applyNumberFormat="1" applyAlignment="1">
      <alignment horizontal="right"/>
    </xf>
    <xf numFmtId="43" fontId="0" fillId="0" borderId="0" xfId="1" applyFont="1" applyFill="1" applyAlignment="1"/>
    <xf numFmtId="43" fontId="19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arg/Downloads/EJEC.NOV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. NOV. (2)"/>
      <sheetName val="EJEC.NOV."/>
      <sheetName val="BAL. "/>
      <sheetName val="C X P "/>
      <sheetName val="C.Y BCO."/>
      <sheetName val="INGRESOS"/>
      <sheetName val="Hoja1"/>
    </sheetNames>
    <sheetDataSet>
      <sheetData sheetId="0"/>
      <sheetData sheetId="1">
        <row r="22">
          <cell r="R22">
            <v>3481436</v>
          </cell>
        </row>
        <row r="44">
          <cell r="Q44">
            <v>4481774</v>
          </cell>
        </row>
        <row r="53">
          <cell r="M53">
            <v>8220</v>
          </cell>
        </row>
        <row r="57">
          <cell r="Q57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showGridLines="0" topLeftCell="A11" workbookViewId="0">
      <selection activeCell="E34" sqref="E34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16.5703125" customWidth="1"/>
    <col min="5" max="5" width="15.140625" bestFit="1" customWidth="1"/>
    <col min="6" max="6" width="14.140625" bestFit="1" customWidth="1"/>
  </cols>
  <sheetData>
    <row r="1" spans="1:5" ht="86.25" customHeight="1" x14ac:dyDescent="0.25">
      <c r="A1" s="112"/>
      <c r="B1" s="112"/>
      <c r="C1" s="112"/>
      <c r="D1" s="112"/>
    </row>
    <row r="2" spans="1:5" x14ac:dyDescent="0.25">
      <c r="A2" s="115" t="s">
        <v>10</v>
      </c>
      <c r="B2" s="115"/>
      <c r="C2" s="115"/>
      <c r="D2" s="115"/>
    </row>
    <row r="3" spans="1:5" x14ac:dyDescent="0.25">
      <c r="A3" s="115" t="s">
        <v>108</v>
      </c>
      <c r="B3" s="115"/>
      <c r="C3" s="115"/>
      <c r="D3" s="115"/>
    </row>
    <row r="4" spans="1:5" x14ac:dyDescent="0.25">
      <c r="A4" s="115" t="s">
        <v>11</v>
      </c>
      <c r="B4" s="115"/>
      <c r="C4" s="115"/>
      <c r="D4" s="115"/>
    </row>
    <row r="5" spans="1:5" x14ac:dyDescent="0.25">
      <c r="A5" s="64"/>
      <c r="B5" s="64"/>
      <c r="C5" s="51"/>
      <c r="D5" s="64"/>
    </row>
    <row r="6" spans="1:5" ht="15.75" x14ac:dyDescent="0.25">
      <c r="B6" s="50"/>
      <c r="C6" s="76">
        <v>2022</v>
      </c>
    </row>
    <row r="7" spans="1:5" x14ac:dyDescent="0.25">
      <c r="B7" s="52" t="s">
        <v>0</v>
      </c>
    </row>
    <row r="8" spans="1:5" x14ac:dyDescent="0.25">
      <c r="B8" s="52" t="s">
        <v>1</v>
      </c>
    </row>
    <row r="9" spans="1:5" x14ac:dyDescent="0.25">
      <c r="B9" s="53" t="s">
        <v>12</v>
      </c>
      <c r="C9" s="100">
        <v>32147221.25</v>
      </c>
    </row>
    <row r="10" spans="1:5" x14ac:dyDescent="0.25">
      <c r="B10" s="53" t="s">
        <v>50</v>
      </c>
      <c r="C10" s="49">
        <v>725420</v>
      </c>
      <c r="E10" s="32"/>
    </row>
    <row r="11" spans="1:5" x14ac:dyDescent="0.25">
      <c r="B11" s="53" t="s">
        <v>52</v>
      </c>
      <c r="C11" s="49">
        <v>390738.6</v>
      </c>
      <c r="E11" s="32"/>
    </row>
    <row r="12" spans="1:5" ht="15.75" thickBot="1" x14ac:dyDescent="0.3">
      <c r="B12" s="52" t="s">
        <v>2</v>
      </c>
      <c r="C12" s="101">
        <f>SUM(C9:C11)</f>
        <v>33263379.850000001</v>
      </c>
    </row>
    <row r="13" spans="1:5" ht="15.75" thickTop="1" x14ac:dyDescent="0.25">
      <c r="B13" s="52"/>
    </row>
    <row r="14" spans="1:5" x14ac:dyDescent="0.25">
      <c r="B14" s="52" t="s">
        <v>3</v>
      </c>
    </row>
    <row r="15" spans="1:5" x14ac:dyDescent="0.25">
      <c r="B15" s="53" t="s">
        <v>53</v>
      </c>
      <c r="C15" s="49">
        <v>108035618.59</v>
      </c>
      <c r="E15" s="32"/>
    </row>
    <row r="16" spans="1:5" x14ac:dyDescent="0.25">
      <c r="B16" s="52" t="s">
        <v>4</v>
      </c>
      <c r="C16" s="97">
        <f>+C15</f>
        <v>108035618.59</v>
      </c>
      <c r="E16" s="32"/>
    </row>
    <row r="17" spans="2:6" x14ac:dyDescent="0.25">
      <c r="B17" s="52"/>
      <c r="E17" s="32"/>
    </row>
    <row r="18" spans="2:6" ht="15.75" thickBot="1" x14ac:dyDescent="0.3">
      <c r="B18" s="52" t="s">
        <v>5</v>
      </c>
      <c r="C18" s="102">
        <f>+C12+C16</f>
        <v>141298998.44</v>
      </c>
      <c r="E18" s="31"/>
    </row>
    <row r="19" spans="2:6" ht="17.25" customHeight="1" thickTop="1" x14ac:dyDescent="0.25">
      <c r="B19" s="52"/>
      <c r="E19" s="31"/>
    </row>
    <row r="20" spans="2:6" ht="18.75" customHeight="1" x14ac:dyDescent="0.25">
      <c r="B20" s="52" t="s">
        <v>66</v>
      </c>
      <c r="E20" s="31"/>
    </row>
    <row r="21" spans="2:6" ht="10.5" customHeight="1" x14ac:dyDescent="0.25">
      <c r="B21" s="113" t="s">
        <v>65</v>
      </c>
    </row>
    <row r="22" spans="2:6" ht="6.75" customHeight="1" x14ac:dyDescent="0.25">
      <c r="B22" s="113"/>
      <c r="E22" s="32"/>
    </row>
    <row r="23" spans="2:6" x14ac:dyDescent="0.25">
      <c r="B23" s="53" t="s">
        <v>54</v>
      </c>
      <c r="C23" s="49">
        <v>739129.22</v>
      </c>
      <c r="D23" s="108"/>
      <c r="E23" s="32"/>
    </row>
    <row r="24" spans="2:6" x14ac:dyDescent="0.25">
      <c r="B24" s="53" t="s">
        <v>55</v>
      </c>
      <c r="C24" s="97">
        <v>174245.12</v>
      </c>
      <c r="D24" s="108"/>
      <c r="E24" s="32"/>
    </row>
    <row r="25" spans="2:6" x14ac:dyDescent="0.25">
      <c r="B25" s="52" t="s">
        <v>6</v>
      </c>
      <c r="C25" s="103">
        <f>SUM(C23:C24)</f>
        <v>913374.34</v>
      </c>
      <c r="D25" s="108"/>
      <c r="E25" s="32"/>
    </row>
    <row r="26" spans="2:6" x14ac:dyDescent="0.25">
      <c r="B26" s="52"/>
      <c r="E26" s="32"/>
    </row>
    <row r="27" spans="2:6" x14ac:dyDescent="0.25">
      <c r="B27" s="52"/>
      <c r="E27" s="31"/>
    </row>
    <row r="28" spans="2:6" ht="15.75" thickBot="1" x14ac:dyDescent="0.3">
      <c r="B28" s="52" t="s">
        <v>7</v>
      </c>
      <c r="C28" s="104">
        <f>+C25</f>
        <v>913374.34</v>
      </c>
      <c r="E28" s="31"/>
    </row>
    <row r="29" spans="2:6" ht="15.75" thickTop="1" x14ac:dyDescent="0.25">
      <c r="B29" s="52"/>
      <c r="E29" s="31"/>
      <c r="F29" s="68"/>
    </row>
    <row r="30" spans="2:6" x14ac:dyDescent="0.25">
      <c r="B30" s="52" t="s">
        <v>56</v>
      </c>
    </row>
    <row r="31" spans="2:6" x14ac:dyDescent="0.25">
      <c r="B31" s="53" t="s">
        <v>8</v>
      </c>
      <c r="C31" s="49">
        <v>4535368.76</v>
      </c>
    </row>
    <row r="32" spans="2:6" ht="18.75" customHeight="1" x14ac:dyDescent="0.25">
      <c r="B32" s="53" t="s">
        <v>67</v>
      </c>
      <c r="C32" s="99">
        <v>3613307.3699999973</v>
      </c>
      <c r="E32" s="68"/>
    </row>
    <row r="33" spans="2:5" ht="18.75" customHeight="1" x14ac:dyDescent="0.25">
      <c r="B33" s="53" t="s">
        <v>68</v>
      </c>
      <c r="C33" s="49">
        <f>136184894.11+248176.03-4196122.17</f>
        <v>132236947.97000001</v>
      </c>
    </row>
    <row r="34" spans="2:5" x14ac:dyDescent="0.25">
      <c r="B34" s="52" t="s">
        <v>9</v>
      </c>
      <c r="C34" s="54">
        <f>+SUM(C31:C33)</f>
        <v>140385624.10000002</v>
      </c>
    </row>
    <row r="36" spans="2:5" ht="15.75" thickBot="1" x14ac:dyDescent="0.3">
      <c r="B36" s="52" t="s">
        <v>41</v>
      </c>
      <c r="C36" s="65">
        <f>SUM(C28+C34)</f>
        <v>141298998.44000003</v>
      </c>
      <c r="E36" s="68">
        <f>+C36-C18</f>
        <v>0</v>
      </c>
    </row>
    <row r="37" spans="2:5" ht="15.75" thickTop="1" x14ac:dyDescent="0.25"/>
    <row r="38" spans="2:5" x14ac:dyDescent="0.25">
      <c r="C38" s="68"/>
    </row>
    <row r="39" spans="2:5" x14ac:dyDescent="0.25">
      <c r="C39" s="31"/>
    </row>
    <row r="43" spans="2:5" x14ac:dyDescent="0.25">
      <c r="B43" s="43" t="s">
        <v>84</v>
      </c>
      <c r="C43" s="114" t="s">
        <v>90</v>
      </c>
      <c r="D43" s="114"/>
    </row>
    <row r="44" spans="2:5" x14ac:dyDescent="0.25">
      <c r="B44" t="s">
        <v>64</v>
      </c>
      <c r="C44" t="s">
        <v>81</v>
      </c>
    </row>
    <row r="49" spans="2:3" x14ac:dyDescent="0.25">
      <c r="B49" s="110" t="s">
        <v>85</v>
      </c>
      <c r="C49" s="110"/>
    </row>
    <row r="50" spans="2:3" x14ac:dyDescent="0.25">
      <c r="B50" s="111" t="s">
        <v>51</v>
      </c>
      <c r="C50" s="111"/>
    </row>
  </sheetData>
  <mergeCells count="8">
    <mergeCell ref="B49:C49"/>
    <mergeCell ref="B50:C50"/>
    <mergeCell ref="A1:D1"/>
    <mergeCell ref="B21:B22"/>
    <mergeCell ref="C43:D43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88BB-9A9D-433E-A8E2-DFD5367E4B43}">
  <dimension ref="A1:I50"/>
  <sheetViews>
    <sheetView showGridLines="0" tabSelected="1" workbookViewId="0">
      <selection activeCell="G5" sqref="G5"/>
    </sheetView>
  </sheetViews>
  <sheetFormatPr baseColWidth="10" defaultRowHeight="15" x14ac:dyDescent="0.25"/>
  <cols>
    <col min="2" max="2" width="48.28515625" customWidth="1"/>
    <col min="3" max="3" width="21.42578125" customWidth="1"/>
    <col min="4" max="4" width="16.5703125" customWidth="1"/>
    <col min="5" max="5" width="18.5703125" hidden="1" customWidth="1"/>
    <col min="6" max="8" width="15.140625" bestFit="1" customWidth="1"/>
    <col min="9" max="9" width="22.7109375" customWidth="1"/>
  </cols>
  <sheetData>
    <row r="1" spans="1:5" ht="86.25" customHeight="1" x14ac:dyDescent="0.25">
      <c r="A1" s="112"/>
      <c r="B1" s="112"/>
      <c r="C1" s="112"/>
      <c r="D1" s="112"/>
    </row>
    <row r="2" spans="1:5" x14ac:dyDescent="0.25">
      <c r="A2" s="115" t="s">
        <v>10</v>
      </c>
      <c r="B2" s="115"/>
      <c r="C2" s="115"/>
      <c r="D2" s="115"/>
    </row>
    <row r="3" spans="1:5" x14ac:dyDescent="0.25">
      <c r="A3" s="115" t="s">
        <v>118</v>
      </c>
      <c r="B3" s="115"/>
      <c r="C3" s="115"/>
      <c r="D3" s="115"/>
    </row>
    <row r="4" spans="1:5" x14ac:dyDescent="0.25">
      <c r="A4" s="115" t="s">
        <v>11</v>
      </c>
      <c r="B4" s="115"/>
      <c r="C4" s="115"/>
      <c r="D4" s="115"/>
    </row>
    <row r="5" spans="1:5" x14ac:dyDescent="0.25">
      <c r="A5" s="64"/>
      <c r="B5" s="64"/>
      <c r="C5" s="51"/>
      <c r="D5" s="64"/>
    </row>
    <row r="6" spans="1:5" ht="15.75" x14ac:dyDescent="0.25">
      <c r="B6" s="50"/>
      <c r="C6" s="76">
        <v>2022</v>
      </c>
    </row>
    <row r="7" spans="1:5" x14ac:dyDescent="0.25">
      <c r="B7" s="52" t="s">
        <v>0</v>
      </c>
      <c r="E7" t="s">
        <v>115</v>
      </c>
    </row>
    <row r="8" spans="1:5" x14ac:dyDescent="0.25">
      <c r="B8" s="52" t="s">
        <v>1</v>
      </c>
    </row>
    <row r="9" spans="1:5" x14ac:dyDescent="0.25">
      <c r="B9" s="53" t="s">
        <v>12</v>
      </c>
      <c r="C9" s="107">
        <v>26836115</v>
      </c>
      <c r="D9" s="32"/>
      <c r="E9" s="32">
        <v>30529925</v>
      </c>
    </row>
    <row r="10" spans="1:5" x14ac:dyDescent="0.25">
      <c r="B10" s="53" t="s">
        <v>50</v>
      </c>
      <c r="C10" s="49">
        <v>450980</v>
      </c>
      <c r="E10" s="32">
        <v>4331828</v>
      </c>
    </row>
    <row r="11" spans="1:5" x14ac:dyDescent="0.25">
      <c r="B11" s="53" t="s">
        <v>52</v>
      </c>
      <c r="C11" s="49">
        <v>339195.42</v>
      </c>
      <c r="E11" s="32">
        <v>342909.48</v>
      </c>
    </row>
    <row r="12" spans="1:5" ht="15.75" thickBot="1" x14ac:dyDescent="0.3">
      <c r="B12" s="52" t="s">
        <v>2</v>
      </c>
      <c r="C12" s="101">
        <f>SUM(C9:C11)</f>
        <v>27626290.420000002</v>
      </c>
      <c r="E12" s="101">
        <f>SUM(E9:E11)</f>
        <v>35204662.479999997</v>
      </c>
    </row>
    <row r="13" spans="1:5" ht="15.75" thickTop="1" x14ac:dyDescent="0.25">
      <c r="B13" s="52"/>
    </row>
    <row r="14" spans="1:5" x14ac:dyDescent="0.25">
      <c r="B14" s="52" t="s">
        <v>3</v>
      </c>
    </row>
    <row r="15" spans="1:5" x14ac:dyDescent="0.25">
      <c r="B15" s="53" t="s">
        <v>53</v>
      </c>
      <c r="C15" s="49">
        <v>109142732.61</v>
      </c>
      <c r="E15" s="32">
        <v>109344275.98999999</v>
      </c>
    </row>
    <row r="16" spans="1:5" x14ac:dyDescent="0.25">
      <c r="B16" s="52" t="s">
        <v>4</v>
      </c>
      <c r="C16" s="97">
        <f>+C15</f>
        <v>109142732.61</v>
      </c>
      <c r="E16" s="32">
        <f>+E15</f>
        <v>109344275.98999999</v>
      </c>
    </row>
    <row r="17" spans="2:7" x14ac:dyDescent="0.25">
      <c r="B17" s="52"/>
      <c r="E17" s="32" t="s">
        <v>114</v>
      </c>
    </row>
    <row r="18" spans="2:7" ht="15.75" thickBot="1" x14ac:dyDescent="0.3">
      <c r="B18" s="52" t="s">
        <v>5</v>
      </c>
      <c r="C18" s="102">
        <f>+C12+C16</f>
        <v>136769023.03</v>
      </c>
      <c r="E18" s="102">
        <f>+E12+E16</f>
        <v>144548938.47</v>
      </c>
    </row>
    <row r="19" spans="2:7" ht="17.25" customHeight="1" thickTop="1" x14ac:dyDescent="0.25">
      <c r="B19" s="52"/>
      <c r="E19" s="31"/>
    </row>
    <row r="20" spans="2:7" ht="18.75" customHeight="1" x14ac:dyDescent="0.25">
      <c r="B20" s="52" t="s">
        <v>66</v>
      </c>
      <c r="E20" s="31"/>
    </row>
    <row r="21" spans="2:7" ht="10.5" customHeight="1" x14ac:dyDescent="0.25">
      <c r="B21" s="113" t="s">
        <v>65</v>
      </c>
    </row>
    <row r="22" spans="2:7" ht="6.75" customHeight="1" x14ac:dyDescent="0.25">
      <c r="B22" s="113"/>
      <c r="E22" s="32"/>
    </row>
    <row r="23" spans="2:7" x14ac:dyDescent="0.25">
      <c r="B23" s="53" t="s">
        <v>54</v>
      </c>
      <c r="C23" s="49">
        <v>246633.81</v>
      </c>
      <c r="D23" s="108"/>
      <c r="E23" s="32">
        <v>533516.75</v>
      </c>
    </row>
    <row r="24" spans="2:7" x14ac:dyDescent="0.25">
      <c r="B24" s="53" t="s">
        <v>55</v>
      </c>
      <c r="C24" s="97">
        <v>648847.93000000005</v>
      </c>
      <c r="D24" s="108"/>
      <c r="E24" s="32">
        <v>161297.23000000001</v>
      </c>
      <c r="G24" s="31"/>
    </row>
    <row r="25" spans="2:7" x14ac:dyDescent="0.25">
      <c r="B25" s="52" t="s">
        <v>6</v>
      </c>
      <c r="C25" s="103">
        <f>SUM(C23:C24)</f>
        <v>895481.74</v>
      </c>
      <c r="D25" s="108"/>
      <c r="E25" s="103">
        <f>SUM(E23:E24)</f>
        <v>694813.98</v>
      </c>
    </row>
    <row r="26" spans="2:7" x14ac:dyDescent="0.25">
      <c r="B26" s="52"/>
      <c r="E26" s="32"/>
      <c r="G26" s="31"/>
    </row>
    <row r="27" spans="2:7" x14ac:dyDescent="0.25">
      <c r="B27" s="52"/>
      <c r="E27" s="31"/>
    </row>
    <row r="28" spans="2:7" ht="15.75" thickBot="1" x14ac:dyDescent="0.3">
      <c r="B28" s="52" t="s">
        <v>7</v>
      </c>
      <c r="C28" s="104">
        <f>+C25</f>
        <v>895481.74</v>
      </c>
      <c r="E28" s="104">
        <f>+E25</f>
        <v>694813.98</v>
      </c>
      <c r="G28" s="31"/>
    </row>
    <row r="29" spans="2:7" ht="15.75" thickTop="1" x14ac:dyDescent="0.25">
      <c r="B29" s="52"/>
      <c r="E29" s="31"/>
      <c r="F29" s="68"/>
      <c r="G29" s="31"/>
    </row>
    <row r="30" spans="2:7" x14ac:dyDescent="0.25">
      <c r="B30" s="52" t="s">
        <v>56</v>
      </c>
    </row>
    <row r="31" spans="2:7" x14ac:dyDescent="0.25">
      <c r="B31" s="53" t="s">
        <v>8</v>
      </c>
      <c r="C31" s="49">
        <v>4535368.76</v>
      </c>
      <c r="E31" s="49">
        <v>4535368.76</v>
      </c>
    </row>
    <row r="32" spans="2:7" ht="18.75" customHeight="1" x14ac:dyDescent="0.25">
      <c r="B32" s="53" t="s">
        <v>67</v>
      </c>
      <c r="C32" s="99">
        <f>+'Est. de Rendimiento Fin (4)'!B25</f>
        <v>-2815037.6299999952</v>
      </c>
      <c r="E32" s="68">
        <f>+'Est. de Rendimiento Fin (2)'!F25</f>
        <v>228713.36999999732</v>
      </c>
    </row>
    <row r="33" spans="2:9" ht="18.75" customHeight="1" x14ac:dyDescent="0.25">
      <c r="B33" s="53" t="s">
        <v>68</v>
      </c>
      <c r="C33" s="49">
        <v>134153210.16</v>
      </c>
      <c r="E33" s="49">
        <f>134080893.53+3700491.43+1308657.4</f>
        <v>139090042.36000001</v>
      </c>
      <c r="F33" s="31"/>
      <c r="G33" s="31"/>
    </row>
    <row r="34" spans="2:9" x14ac:dyDescent="0.25">
      <c r="B34" s="52" t="s">
        <v>9</v>
      </c>
      <c r="C34" s="54">
        <f>+SUM(C31:C33)</f>
        <v>135873541.28999999</v>
      </c>
      <c r="E34" s="54">
        <f>+SUM(E31:E33)</f>
        <v>143854124.49000001</v>
      </c>
      <c r="H34" s="31"/>
    </row>
    <row r="36" spans="2:9" ht="15.75" thickBot="1" x14ac:dyDescent="0.3">
      <c r="B36" s="52" t="s">
        <v>41</v>
      </c>
      <c r="C36" s="65">
        <f>SUM(C28+C34)</f>
        <v>136769023.03</v>
      </c>
      <c r="E36" s="65">
        <f>SUM(E28+E34)</f>
        <v>144548938.47</v>
      </c>
      <c r="I36" s="31"/>
    </row>
    <row r="37" spans="2:9" ht="15.75" thickTop="1" x14ac:dyDescent="0.25"/>
    <row r="38" spans="2:9" x14ac:dyDescent="0.25">
      <c r="C38" s="68"/>
    </row>
    <row r="39" spans="2:9" x14ac:dyDescent="0.25">
      <c r="C39" s="31"/>
    </row>
    <row r="43" spans="2:9" x14ac:dyDescent="0.25">
      <c r="B43" s="43" t="s">
        <v>84</v>
      </c>
      <c r="C43" s="114" t="s">
        <v>90</v>
      </c>
      <c r="D43" s="114"/>
    </row>
    <row r="44" spans="2:9" x14ac:dyDescent="0.25">
      <c r="B44" t="s">
        <v>64</v>
      </c>
      <c r="C44" t="s">
        <v>81</v>
      </c>
    </row>
    <row r="49" spans="2:3" x14ac:dyDescent="0.25">
      <c r="B49" s="110" t="s">
        <v>85</v>
      </c>
      <c r="C49" s="110"/>
    </row>
    <row r="50" spans="2:3" x14ac:dyDescent="0.25">
      <c r="B50" s="111" t="s">
        <v>51</v>
      </c>
      <c r="C50" s="111"/>
    </row>
  </sheetData>
  <mergeCells count="8">
    <mergeCell ref="B49:C49"/>
    <mergeCell ref="B50:C50"/>
    <mergeCell ref="A1:D1"/>
    <mergeCell ref="A2:D2"/>
    <mergeCell ref="A3:D3"/>
    <mergeCell ref="A4:D4"/>
    <mergeCell ref="B21:B22"/>
    <mergeCell ref="C43:D4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showGridLines="0" workbookViewId="0">
      <selection activeCell="I24" sqref="I24"/>
    </sheetView>
  </sheetViews>
  <sheetFormatPr baseColWidth="10" defaultRowHeight="15" x14ac:dyDescent="0.25"/>
  <cols>
    <col min="1" max="1" width="44.5703125" customWidth="1"/>
    <col min="2" max="2" width="25.7109375" customWidth="1"/>
    <col min="3" max="3" width="6.42578125" customWidth="1"/>
    <col min="4" max="4" width="16.85546875" bestFit="1" customWidth="1"/>
    <col min="5" max="5" width="13.140625" bestFit="1" customWidth="1"/>
    <col min="6" max="6" width="14.140625" bestFit="1" customWidth="1"/>
    <col min="7" max="7" width="13.140625" bestFit="1" customWidth="1"/>
  </cols>
  <sheetData>
    <row r="1" spans="1:8" ht="66" customHeight="1" x14ac:dyDescent="0.25">
      <c r="A1" s="116"/>
      <c r="B1" s="116"/>
    </row>
    <row r="2" spans="1:8" x14ac:dyDescent="0.25">
      <c r="A2" s="117" t="s">
        <v>13</v>
      </c>
      <c r="B2" s="117"/>
      <c r="C2" s="117"/>
    </row>
    <row r="3" spans="1:8" x14ac:dyDescent="0.25">
      <c r="A3" s="117" t="s">
        <v>111</v>
      </c>
      <c r="B3" s="117"/>
      <c r="C3" s="117"/>
    </row>
    <row r="4" spans="1:8" x14ac:dyDescent="0.25">
      <c r="A4" s="117" t="s">
        <v>19</v>
      </c>
      <c r="B4" s="117"/>
      <c r="C4" s="117"/>
    </row>
    <row r="5" spans="1:8" x14ac:dyDescent="0.25">
      <c r="B5" s="43">
        <v>2022</v>
      </c>
    </row>
    <row r="6" spans="1:8" x14ac:dyDescent="0.25">
      <c r="A6" s="21" t="s">
        <v>58</v>
      </c>
    </row>
    <row r="7" spans="1:8" ht="18.75" customHeight="1" x14ac:dyDescent="0.25">
      <c r="A7" s="22" t="s">
        <v>82</v>
      </c>
      <c r="B7" s="98">
        <v>30153848</v>
      </c>
      <c r="D7" s="49">
        <v>3841831</v>
      </c>
      <c r="F7" s="49">
        <f>+B7+D7</f>
        <v>33995679</v>
      </c>
    </row>
    <row r="8" spans="1:8" x14ac:dyDescent="0.25">
      <c r="A8" s="22" t="s">
        <v>83</v>
      </c>
      <c r="B8" s="98">
        <v>13798795</v>
      </c>
      <c r="D8" s="32">
        <v>2063267</v>
      </c>
      <c r="F8" s="68">
        <f>+B8+D8</f>
        <v>15862062</v>
      </c>
    </row>
    <row r="9" spans="1:8" x14ac:dyDescent="0.25">
      <c r="A9" s="22" t="s">
        <v>98</v>
      </c>
    </row>
    <row r="10" spans="1:8" x14ac:dyDescent="0.25">
      <c r="A10" s="21" t="s">
        <v>14</v>
      </c>
      <c r="B10" s="77">
        <f>SUM(B7:B9)</f>
        <v>43952643</v>
      </c>
      <c r="F10" s="68">
        <f>+F7+F8</f>
        <v>49857741</v>
      </c>
    </row>
    <row r="11" spans="1:8" x14ac:dyDescent="0.25">
      <c r="A11" s="23"/>
    </row>
    <row r="12" spans="1:8" ht="15.75" x14ac:dyDescent="0.25">
      <c r="A12" s="56" t="s">
        <v>57</v>
      </c>
    </row>
    <row r="13" spans="1:8" x14ac:dyDescent="0.25">
      <c r="A13" s="22" t="s">
        <v>99</v>
      </c>
      <c r="B13" s="49">
        <v>26495098</v>
      </c>
      <c r="D13" s="32">
        <v>31214720</v>
      </c>
      <c r="F13" s="68">
        <f>+B13+E17</f>
        <v>31214720</v>
      </c>
      <c r="H13" s="32">
        <v>228707</v>
      </c>
    </row>
    <row r="14" spans="1:8" x14ac:dyDescent="0.25">
      <c r="A14" s="22" t="s">
        <v>100</v>
      </c>
      <c r="B14" s="107" t="s">
        <v>109</v>
      </c>
      <c r="D14" s="32">
        <v>2945796</v>
      </c>
      <c r="E14" s="32">
        <v>4681491</v>
      </c>
      <c r="G14" s="68"/>
    </row>
    <row r="15" spans="1:8" x14ac:dyDescent="0.25">
      <c r="A15" s="22" t="s">
        <v>101</v>
      </c>
      <c r="B15" s="49">
        <v>854258.39</v>
      </c>
      <c r="E15" s="32">
        <v>100000</v>
      </c>
    </row>
    <row r="16" spans="1:8" x14ac:dyDescent="0.25">
      <c r="A16" s="22" t="s">
        <v>102</v>
      </c>
      <c r="B16" s="49">
        <v>12871466</v>
      </c>
      <c r="D16" s="32">
        <v>14842236</v>
      </c>
      <c r="E16" s="31">
        <f>+E14-E15</f>
        <v>4581491</v>
      </c>
    </row>
    <row r="17" spans="1:6" x14ac:dyDescent="0.25">
      <c r="A17" s="22" t="s">
        <v>107</v>
      </c>
      <c r="B17" s="49">
        <v>33624.239999999998</v>
      </c>
      <c r="D17" s="49">
        <f>+B17+4961</f>
        <v>38585.24</v>
      </c>
      <c r="E17" s="68">
        <f>+E16+F17</f>
        <v>4719622</v>
      </c>
      <c r="F17" s="32">
        <v>138131</v>
      </c>
    </row>
    <row r="18" spans="1:6" x14ac:dyDescent="0.25">
      <c r="A18" s="22" t="s">
        <v>110</v>
      </c>
      <c r="B18" s="81">
        <v>84889</v>
      </c>
      <c r="D18" s="32">
        <v>0</v>
      </c>
    </row>
    <row r="19" spans="1:6" x14ac:dyDescent="0.25">
      <c r="A19" s="21" t="s">
        <v>15</v>
      </c>
      <c r="B19" s="75">
        <f>SUM(B13:B18)</f>
        <v>40339335.630000003</v>
      </c>
    </row>
    <row r="20" spans="1:6" x14ac:dyDescent="0.25">
      <c r="A20" s="24"/>
    </row>
    <row r="21" spans="1:6" x14ac:dyDescent="0.25">
      <c r="A21" s="22"/>
    </row>
    <row r="22" spans="1:6" x14ac:dyDescent="0.25">
      <c r="A22" s="24"/>
    </row>
    <row r="23" spans="1:6" x14ac:dyDescent="0.25">
      <c r="A23" s="22"/>
    </row>
    <row r="24" spans="1:6" x14ac:dyDescent="0.25">
      <c r="A24" s="24"/>
    </row>
    <row r="25" spans="1:6" ht="15.75" thickBot="1" x14ac:dyDescent="0.3">
      <c r="A25" s="21" t="s">
        <v>16</v>
      </c>
      <c r="B25" s="78">
        <f>SUM(B10-B19)</f>
        <v>3613307.3699999973</v>
      </c>
      <c r="C25" s="31"/>
    </row>
    <row r="26" spans="1:6" ht="15.75" thickTop="1" x14ac:dyDescent="0.25">
      <c r="A26" s="24"/>
    </row>
    <row r="27" spans="1:6" x14ac:dyDescent="0.25">
      <c r="A27" s="10"/>
      <c r="B27" s="49"/>
      <c r="C27" t="s">
        <v>42</v>
      </c>
    </row>
    <row r="28" spans="1:6" x14ac:dyDescent="0.25">
      <c r="A28" s="22"/>
      <c r="B28" s="9"/>
    </row>
    <row r="29" spans="1:6" x14ac:dyDescent="0.25">
      <c r="A29" s="25"/>
      <c r="B29" s="57"/>
    </row>
    <row r="30" spans="1:6" ht="18.75" x14ac:dyDescent="0.25">
      <c r="A30" s="26"/>
      <c r="D30" t="s">
        <v>112</v>
      </c>
    </row>
    <row r="31" spans="1:6" x14ac:dyDescent="0.25">
      <c r="A31" s="20" t="s">
        <v>17</v>
      </c>
    </row>
    <row r="32" spans="1:6" x14ac:dyDescent="0.25">
      <c r="A32" s="11"/>
    </row>
    <row r="33" spans="1:3" x14ac:dyDescent="0.25">
      <c r="A33" s="11"/>
    </row>
    <row r="34" spans="1:3" x14ac:dyDescent="0.25">
      <c r="B34" s="32"/>
    </row>
    <row r="35" spans="1:3" x14ac:dyDescent="0.25">
      <c r="A35" s="43" t="s">
        <v>96</v>
      </c>
      <c r="C35" s="43"/>
    </row>
    <row r="36" spans="1:3" x14ac:dyDescent="0.25">
      <c r="A36" t="s">
        <v>97</v>
      </c>
      <c r="C36" s="32"/>
    </row>
    <row r="37" spans="1:3" x14ac:dyDescent="0.25">
      <c r="B37" s="31"/>
    </row>
    <row r="38" spans="1:3" ht="33" customHeight="1" x14ac:dyDescent="0.25"/>
    <row r="39" spans="1:3" x14ac:dyDescent="0.25">
      <c r="A39" s="43" t="s">
        <v>86</v>
      </c>
    </row>
    <row r="40" spans="1:3" x14ac:dyDescent="0.25">
      <c r="A40" t="s">
        <v>59</v>
      </c>
    </row>
  </sheetData>
  <mergeCells count="4">
    <mergeCell ref="A1:B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22FD-241B-4221-A4DE-D5F5770039AD}">
  <dimension ref="A1:H40"/>
  <sheetViews>
    <sheetView showGridLines="0" workbookViewId="0">
      <selection activeCell="F26" sqref="F26"/>
    </sheetView>
  </sheetViews>
  <sheetFormatPr baseColWidth="10" defaultRowHeight="15" x14ac:dyDescent="0.25"/>
  <cols>
    <col min="1" max="1" width="41" customWidth="1"/>
    <col min="2" max="2" width="25.7109375" customWidth="1"/>
    <col min="3" max="3" width="6.42578125" customWidth="1"/>
    <col min="4" max="4" width="16.85546875" bestFit="1" customWidth="1"/>
    <col min="5" max="5" width="13.140625" bestFit="1" customWidth="1"/>
    <col min="6" max="6" width="16.85546875" customWidth="1"/>
    <col min="7" max="7" width="13.140625" bestFit="1" customWidth="1"/>
  </cols>
  <sheetData>
    <row r="1" spans="1:8" ht="66" customHeight="1" x14ac:dyDescent="0.25">
      <c r="A1" s="116"/>
      <c r="B1" s="116"/>
    </row>
    <row r="2" spans="1:8" x14ac:dyDescent="0.25">
      <c r="A2" s="117" t="s">
        <v>13</v>
      </c>
      <c r="B2" s="117"/>
      <c r="C2" s="117"/>
    </row>
    <row r="3" spans="1:8" x14ac:dyDescent="0.25">
      <c r="A3" s="117" t="s">
        <v>113</v>
      </c>
      <c r="B3" s="117"/>
      <c r="C3" s="117"/>
    </row>
    <row r="4" spans="1:8" x14ac:dyDescent="0.25">
      <c r="A4" s="117" t="s">
        <v>19</v>
      </c>
      <c r="B4" s="117"/>
      <c r="C4" s="117"/>
    </row>
    <row r="5" spans="1:8" x14ac:dyDescent="0.25">
      <c r="B5" s="43">
        <v>2022</v>
      </c>
      <c r="F5" t="s">
        <v>115</v>
      </c>
    </row>
    <row r="6" spans="1:8" x14ac:dyDescent="0.25">
      <c r="A6" s="21" t="s">
        <v>58</v>
      </c>
    </row>
    <row r="7" spans="1:8" ht="18.75" customHeight="1" x14ac:dyDescent="0.25">
      <c r="A7" s="22" t="s">
        <v>82</v>
      </c>
      <c r="B7" s="98">
        <v>37764910</v>
      </c>
      <c r="D7" s="49">
        <v>6304631</v>
      </c>
      <c r="F7" s="49">
        <f>+B7+D7</f>
        <v>44069541</v>
      </c>
    </row>
    <row r="8" spans="1:8" x14ac:dyDescent="0.25">
      <c r="A8" s="22" t="s">
        <v>83</v>
      </c>
      <c r="B8" s="98">
        <v>17356474</v>
      </c>
      <c r="D8" s="32">
        <v>3132160</v>
      </c>
      <c r="F8" s="68">
        <f>+B8+D8</f>
        <v>20488634</v>
      </c>
    </row>
    <row r="9" spans="1:8" x14ac:dyDescent="0.25">
      <c r="A9" s="22" t="s">
        <v>98</v>
      </c>
      <c r="F9" s="31">
        <v>0</v>
      </c>
    </row>
    <row r="10" spans="1:8" x14ac:dyDescent="0.25">
      <c r="A10" s="21" t="s">
        <v>14</v>
      </c>
      <c r="B10" s="77">
        <f>SUM(B7:B9)</f>
        <v>55121384</v>
      </c>
      <c r="F10" s="109">
        <f>+F7+F8</f>
        <v>64558175</v>
      </c>
    </row>
    <row r="11" spans="1:8" x14ac:dyDescent="0.25">
      <c r="A11" s="23"/>
    </row>
    <row r="12" spans="1:8" ht="15.75" x14ac:dyDescent="0.25">
      <c r="A12" s="56" t="s">
        <v>57</v>
      </c>
    </row>
    <row r="13" spans="1:8" x14ac:dyDescent="0.25">
      <c r="A13" s="22" t="s">
        <v>99</v>
      </c>
      <c r="B13" s="49">
        <v>35360801</v>
      </c>
      <c r="D13" s="32">
        <f>+'[1]EJEC.NOV.'!$R$22</f>
        <v>3481436</v>
      </c>
      <c r="F13" s="68">
        <f>+B13+D13</f>
        <v>38842237</v>
      </c>
      <c r="H13" s="32"/>
    </row>
    <row r="14" spans="1:8" x14ac:dyDescent="0.25">
      <c r="A14" s="22" t="s">
        <v>100</v>
      </c>
      <c r="B14" s="107">
        <v>3364413</v>
      </c>
      <c r="D14" s="32">
        <f>+'[1]EJEC.NOV.'!$Q$57</f>
        <v>0</v>
      </c>
      <c r="E14" s="32"/>
      <c r="F14" s="31">
        <v>3511191</v>
      </c>
      <c r="G14" s="68"/>
    </row>
    <row r="15" spans="1:8" x14ac:dyDescent="0.25">
      <c r="A15" s="22" t="s">
        <v>101</v>
      </c>
      <c r="B15" s="49">
        <v>854258.39</v>
      </c>
      <c r="D15" s="49">
        <v>0</v>
      </c>
      <c r="E15" s="32"/>
      <c r="F15" s="49">
        <f>+B15</f>
        <v>854258.39</v>
      </c>
    </row>
    <row r="16" spans="1:8" x14ac:dyDescent="0.25">
      <c r="A16" s="22" t="s">
        <v>102</v>
      </c>
      <c r="B16" s="49">
        <v>16560024</v>
      </c>
      <c r="D16" s="32">
        <f>+'[1]EJEC.NOV.'!$Q$44</f>
        <v>4481774</v>
      </c>
      <c r="E16" s="31"/>
      <c r="F16" s="31">
        <v>21070264</v>
      </c>
    </row>
    <row r="17" spans="1:6" x14ac:dyDescent="0.25">
      <c r="A17" s="22" t="s">
        <v>107</v>
      </c>
      <c r="B17" s="49">
        <v>43291.24</v>
      </c>
      <c r="D17" s="49">
        <f>+'[1]EJEC.NOV.'!$M$53</f>
        <v>8220</v>
      </c>
      <c r="E17" s="68"/>
      <c r="F17" s="32">
        <f>+B17+D17</f>
        <v>51511.24</v>
      </c>
    </row>
    <row r="18" spans="1:6" x14ac:dyDescent="0.25">
      <c r="A18" s="22" t="s">
        <v>110</v>
      </c>
      <c r="B18" s="81">
        <v>0</v>
      </c>
      <c r="D18" s="32"/>
      <c r="F18" s="75">
        <f>SUM(F12:F17)</f>
        <v>64329461.630000003</v>
      </c>
    </row>
    <row r="19" spans="1:6" x14ac:dyDescent="0.25">
      <c r="A19" s="21" t="s">
        <v>15</v>
      </c>
      <c r="B19" s="75">
        <f>SUM(B13:B18)</f>
        <v>56182787.630000003</v>
      </c>
    </row>
    <row r="20" spans="1:6" x14ac:dyDescent="0.25">
      <c r="A20" s="24"/>
    </row>
    <row r="21" spans="1:6" x14ac:dyDescent="0.25">
      <c r="A21" s="22"/>
    </row>
    <row r="22" spans="1:6" x14ac:dyDescent="0.25">
      <c r="A22" s="24"/>
    </row>
    <row r="23" spans="1:6" x14ac:dyDescent="0.25">
      <c r="A23" s="22"/>
    </row>
    <row r="24" spans="1:6" x14ac:dyDescent="0.25">
      <c r="A24" s="24"/>
    </row>
    <row r="25" spans="1:6" ht="15.75" thickBot="1" x14ac:dyDescent="0.3">
      <c r="A25" s="21" t="s">
        <v>16</v>
      </c>
      <c r="B25" s="78">
        <f>SUM(B10-B19)</f>
        <v>-1061403.6300000027</v>
      </c>
      <c r="C25" s="31"/>
      <c r="F25" s="78">
        <f>SUM(F10-F18)</f>
        <v>228713.36999999732</v>
      </c>
    </row>
    <row r="26" spans="1:6" ht="15.75" thickTop="1" x14ac:dyDescent="0.25">
      <c r="A26" s="24"/>
    </row>
    <row r="27" spans="1:6" x14ac:dyDescent="0.25">
      <c r="A27" s="10"/>
      <c r="B27" s="49"/>
      <c r="C27" t="s">
        <v>42</v>
      </c>
    </row>
    <row r="28" spans="1:6" x14ac:dyDescent="0.25">
      <c r="A28" s="22"/>
      <c r="B28" s="9"/>
    </row>
    <row r="29" spans="1:6" x14ac:dyDescent="0.25">
      <c r="A29" s="25"/>
      <c r="B29" s="57"/>
    </row>
    <row r="30" spans="1:6" ht="18.75" x14ac:dyDescent="0.25">
      <c r="A30" s="26"/>
    </row>
    <row r="31" spans="1:6" x14ac:dyDescent="0.25">
      <c r="A31" s="20" t="s">
        <v>17</v>
      </c>
    </row>
    <row r="32" spans="1:6" x14ac:dyDescent="0.25">
      <c r="A32" s="11"/>
    </row>
    <row r="33" spans="1:3" x14ac:dyDescent="0.25">
      <c r="A33" s="11"/>
    </row>
    <row r="34" spans="1:3" x14ac:dyDescent="0.25">
      <c r="B34" s="32"/>
    </row>
    <row r="35" spans="1:3" x14ac:dyDescent="0.25">
      <c r="A35" s="43" t="s">
        <v>96</v>
      </c>
      <c r="C35" s="43"/>
    </row>
    <row r="36" spans="1:3" x14ac:dyDescent="0.25">
      <c r="A36" t="s">
        <v>97</v>
      </c>
      <c r="C36" s="32"/>
    </row>
    <row r="37" spans="1:3" x14ac:dyDescent="0.25">
      <c r="B37" s="31"/>
    </row>
    <row r="38" spans="1:3" ht="33" customHeight="1" x14ac:dyDescent="0.25"/>
    <row r="39" spans="1:3" x14ac:dyDescent="0.25">
      <c r="A39" s="43" t="s">
        <v>86</v>
      </c>
    </row>
    <row r="40" spans="1:3" x14ac:dyDescent="0.25">
      <c r="A40" t="s">
        <v>59</v>
      </c>
    </row>
  </sheetData>
  <mergeCells count="4">
    <mergeCell ref="A1:B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0B36-AA66-4250-9090-92DEFD04AB46}">
  <dimension ref="A1:K40"/>
  <sheetViews>
    <sheetView showGridLines="0" topLeftCell="A3" workbookViewId="0">
      <selection activeCell="B16" sqref="B16"/>
    </sheetView>
  </sheetViews>
  <sheetFormatPr baseColWidth="10" defaultRowHeight="15" x14ac:dyDescent="0.25"/>
  <cols>
    <col min="1" max="1" width="41" customWidth="1"/>
    <col min="2" max="2" width="25.7109375" customWidth="1"/>
    <col min="3" max="3" width="6.42578125" customWidth="1"/>
    <col min="4" max="4" width="16.85546875" bestFit="1" customWidth="1"/>
    <col min="5" max="5" width="13.140625" bestFit="1" customWidth="1"/>
    <col min="6" max="6" width="16.85546875" customWidth="1"/>
    <col min="7" max="7" width="13.140625" bestFit="1" customWidth="1"/>
    <col min="9" max="9" width="14.140625" bestFit="1" customWidth="1"/>
    <col min="10" max="10" width="13.140625" bestFit="1" customWidth="1"/>
  </cols>
  <sheetData>
    <row r="1" spans="1:8" ht="66" customHeight="1" x14ac:dyDescent="0.25">
      <c r="A1" s="116"/>
      <c r="B1" s="116"/>
    </row>
    <row r="2" spans="1:8" x14ac:dyDescent="0.25">
      <c r="A2" s="117" t="s">
        <v>13</v>
      </c>
      <c r="B2" s="117"/>
      <c r="C2" s="117"/>
    </row>
    <row r="3" spans="1:8" x14ac:dyDescent="0.25">
      <c r="A3" s="117" t="s">
        <v>117</v>
      </c>
      <c r="B3" s="117"/>
      <c r="C3" s="117"/>
    </row>
    <row r="4" spans="1:8" x14ac:dyDescent="0.25">
      <c r="A4" s="117" t="s">
        <v>19</v>
      </c>
      <c r="B4" s="117"/>
      <c r="C4" s="117"/>
    </row>
    <row r="5" spans="1:8" x14ac:dyDescent="0.25">
      <c r="B5" s="43">
        <v>2022</v>
      </c>
      <c r="F5" t="s">
        <v>116</v>
      </c>
    </row>
    <row r="6" spans="1:8" x14ac:dyDescent="0.25">
      <c r="A6" s="21" t="s">
        <v>58</v>
      </c>
    </row>
    <row r="7" spans="1:8" ht="18.75" customHeight="1" x14ac:dyDescent="0.25">
      <c r="A7" s="22" t="s">
        <v>82</v>
      </c>
      <c r="B7" s="98">
        <v>49072603</v>
      </c>
      <c r="D7" s="49"/>
      <c r="F7" s="49">
        <f>+B7+D7</f>
        <v>49072603</v>
      </c>
    </row>
    <row r="8" spans="1:8" x14ac:dyDescent="0.25">
      <c r="A8" s="22" t="s">
        <v>83</v>
      </c>
      <c r="B8" s="98">
        <v>26195986</v>
      </c>
      <c r="D8" s="32"/>
      <c r="F8" s="68">
        <f>+B8+D8</f>
        <v>26195986</v>
      </c>
    </row>
    <row r="9" spans="1:8" x14ac:dyDescent="0.25">
      <c r="A9" s="22" t="s">
        <v>98</v>
      </c>
      <c r="F9" s="31">
        <v>0</v>
      </c>
    </row>
    <row r="10" spans="1:8" x14ac:dyDescent="0.25">
      <c r="A10" s="21" t="s">
        <v>14</v>
      </c>
      <c r="B10" s="77">
        <f>SUM(B7:B9)</f>
        <v>75268589</v>
      </c>
      <c r="F10" s="109">
        <f>+F7+F8</f>
        <v>75268589</v>
      </c>
    </row>
    <row r="11" spans="1:8" x14ac:dyDescent="0.25">
      <c r="A11" s="23"/>
    </row>
    <row r="12" spans="1:8" ht="15.75" x14ac:dyDescent="0.25">
      <c r="A12" s="56" t="s">
        <v>57</v>
      </c>
    </row>
    <row r="13" spans="1:8" x14ac:dyDescent="0.25">
      <c r="A13" s="22" t="s">
        <v>99</v>
      </c>
      <c r="B13" s="49">
        <v>50631245</v>
      </c>
      <c r="D13" s="32"/>
      <c r="F13" s="68">
        <f>+B13+D13</f>
        <v>50631245</v>
      </c>
      <c r="H13" s="32"/>
    </row>
    <row r="14" spans="1:8" x14ac:dyDescent="0.25">
      <c r="A14" s="22" t="s">
        <v>100</v>
      </c>
      <c r="B14" s="107">
        <v>4050236</v>
      </c>
      <c r="D14" s="32"/>
      <c r="E14" s="32"/>
      <c r="F14" s="31">
        <f>+B14+D14</f>
        <v>4050236</v>
      </c>
      <c r="G14" s="68"/>
    </row>
    <row r="15" spans="1:8" x14ac:dyDescent="0.25">
      <c r="A15" s="22" t="s">
        <v>101</v>
      </c>
      <c r="B15" s="49">
        <v>782397.39</v>
      </c>
      <c r="D15" s="49"/>
      <c r="E15" s="32"/>
      <c r="F15" s="49">
        <f>+B15</f>
        <v>782397.39</v>
      </c>
    </row>
    <row r="16" spans="1:8" x14ac:dyDescent="0.25">
      <c r="A16" s="22" t="s">
        <v>102</v>
      </c>
      <c r="B16" s="49">
        <v>22560857</v>
      </c>
      <c r="D16" s="32"/>
      <c r="E16" s="31"/>
      <c r="F16" s="31">
        <f>+B16+D16</f>
        <v>22560857</v>
      </c>
    </row>
    <row r="17" spans="1:10" x14ac:dyDescent="0.25">
      <c r="A17" s="22" t="s">
        <v>107</v>
      </c>
      <c r="B17" s="49">
        <v>58891.24</v>
      </c>
      <c r="D17" s="49"/>
      <c r="E17" s="68"/>
      <c r="F17" s="32">
        <f>+B17+D17</f>
        <v>58891.24</v>
      </c>
    </row>
    <row r="18" spans="1:10" x14ac:dyDescent="0.25">
      <c r="A18" s="22"/>
      <c r="B18" s="81"/>
      <c r="D18" s="32"/>
      <c r="F18" s="75">
        <f>SUM(F12:F17)</f>
        <v>78083626.629999995</v>
      </c>
    </row>
    <row r="19" spans="1:10" x14ac:dyDescent="0.25">
      <c r="A19" s="21" t="s">
        <v>15</v>
      </c>
      <c r="B19" s="75">
        <f>SUM(B13:B18)</f>
        <v>78083626.629999995</v>
      </c>
    </row>
    <row r="20" spans="1:10" x14ac:dyDescent="0.25">
      <c r="A20" s="24"/>
    </row>
    <row r="21" spans="1:10" x14ac:dyDescent="0.25">
      <c r="A21" s="22"/>
    </row>
    <row r="22" spans="1:10" x14ac:dyDescent="0.25">
      <c r="A22" s="24"/>
    </row>
    <row r="23" spans="1:10" x14ac:dyDescent="0.25">
      <c r="A23" s="22"/>
    </row>
    <row r="24" spans="1:10" x14ac:dyDescent="0.25">
      <c r="A24" s="24"/>
    </row>
    <row r="25" spans="1:10" ht="15.75" thickBot="1" x14ac:dyDescent="0.3">
      <c r="A25" s="21" t="s">
        <v>16</v>
      </c>
      <c r="B25" s="78">
        <f>SUM(B10-B19)</f>
        <v>-2815037.6299999952</v>
      </c>
      <c r="C25" s="31"/>
      <c r="F25" s="78">
        <f>SUM(F10-F18)</f>
        <v>-2815037.6299999952</v>
      </c>
    </row>
    <row r="26" spans="1:10" ht="15.75" thickTop="1" x14ac:dyDescent="0.25">
      <c r="A26" s="24"/>
    </row>
    <row r="27" spans="1:10" x14ac:dyDescent="0.25">
      <c r="A27" s="10"/>
      <c r="B27" s="49"/>
      <c r="C27" t="s">
        <v>42</v>
      </c>
      <c r="J27" s="32">
        <f>1526439-7380</f>
        <v>1519059</v>
      </c>
    </row>
    <row r="28" spans="1:10" x14ac:dyDescent="0.25">
      <c r="A28" s="22"/>
      <c r="B28" s="9"/>
    </row>
    <row r="29" spans="1:10" x14ac:dyDescent="0.25">
      <c r="A29" s="25"/>
      <c r="B29" s="57"/>
    </row>
    <row r="30" spans="1:10" ht="18.75" x14ac:dyDescent="0.25">
      <c r="A30" s="26"/>
      <c r="I30" s="32">
        <v>11179146</v>
      </c>
    </row>
    <row r="31" spans="1:10" x14ac:dyDescent="0.25">
      <c r="A31" s="20" t="s">
        <v>17</v>
      </c>
      <c r="I31" s="32">
        <v>100000</v>
      </c>
    </row>
    <row r="32" spans="1:10" x14ac:dyDescent="0.25">
      <c r="A32" s="11"/>
      <c r="I32" s="31">
        <f>+I30-I31</f>
        <v>11079146</v>
      </c>
    </row>
    <row r="33" spans="1:11" x14ac:dyDescent="0.25">
      <c r="A33" s="11"/>
      <c r="I33" s="31">
        <f>+I32+709862</f>
        <v>11789008</v>
      </c>
    </row>
    <row r="34" spans="1:11" x14ac:dyDescent="0.25">
      <c r="B34" s="32"/>
      <c r="K34" s="32">
        <f>1248907-709862</f>
        <v>539045</v>
      </c>
    </row>
    <row r="35" spans="1:11" x14ac:dyDescent="0.25">
      <c r="A35" s="43" t="s">
        <v>96</v>
      </c>
      <c r="C35" s="43"/>
    </row>
    <row r="36" spans="1:11" x14ac:dyDescent="0.25">
      <c r="A36" t="s">
        <v>97</v>
      </c>
      <c r="C36" s="32"/>
    </row>
    <row r="37" spans="1:11" x14ac:dyDescent="0.25">
      <c r="B37" s="31"/>
    </row>
    <row r="38" spans="1:11" ht="33" customHeight="1" x14ac:dyDescent="0.25"/>
    <row r="39" spans="1:11" x14ac:dyDescent="0.25">
      <c r="A39" s="43" t="s">
        <v>86</v>
      </c>
    </row>
    <row r="40" spans="1:11" x14ac:dyDescent="0.25">
      <c r="A40" t="s">
        <v>59</v>
      </c>
    </row>
  </sheetData>
  <mergeCells count="4">
    <mergeCell ref="A1:B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BE3F-B04D-428F-A207-45BDF085C7AD}">
  <dimension ref="A1:K40"/>
  <sheetViews>
    <sheetView showGridLines="0" workbookViewId="0">
      <selection activeCell="E37" sqref="E37"/>
    </sheetView>
  </sheetViews>
  <sheetFormatPr baseColWidth="10" defaultRowHeight="15" x14ac:dyDescent="0.25"/>
  <cols>
    <col min="1" max="1" width="41" customWidth="1"/>
    <col min="2" max="2" width="25.7109375" customWidth="1"/>
    <col min="3" max="3" width="6.42578125" customWidth="1"/>
    <col min="4" max="4" width="16.85546875" bestFit="1" customWidth="1"/>
    <col min="5" max="5" width="13.140625" bestFit="1" customWidth="1"/>
    <col min="6" max="6" width="16.85546875" customWidth="1"/>
    <col min="7" max="7" width="13.140625" bestFit="1" customWidth="1"/>
    <col min="9" max="9" width="14.140625" bestFit="1" customWidth="1"/>
    <col min="10" max="10" width="13.140625" bestFit="1" customWidth="1"/>
  </cols>
  <sheetData>
    <row r="1" spans="1:8" ht="66" customHeight="1" x14ac:dyDescent="0.25">
      <c r="A1" s="116"/>
      <c r="B1" s="116"/>
    </row>
    <row r="2" spans="1:8" x14ac:dyDescent="0.25">
      <c r="A2" s="117" t="s">
        <v>13</v>
      </c>
      <c r="B2" s="117"/>
      <c r="C2" s="117"/>
    </row>
    <row r="3" spans="1:8" x14ac:dyDescent="0.25">
      <c r="A3" s="117" t="s">
        <v>117</v>
      </c>
      <c r="B3" s="117"/>
      <c r="C3" s="117"/>
    </row>
    <row r="4" spans="1:8" x14ac:dyDescent="0.25">
      <c r="A4" s="117" t="s">
        <v>19</v>
      </c>
      <c r="B4" s="117"/>
      <c r="C4" s="117"/>
    </row>
    <row r="5" spans="1:8" x14ac:dyDescent="0.25">
      <c r="B5" s="43">
        <v>2022</v>
      </c>
      <c r="F5" t="s">
        <v>116</v>
      </c>
    </row>
    <row r="6" spans="1:8" x14ac:dyDescent="0.25">
      <c r="A6" s="21" t="s">
        <v>58</v>
      </c>
    </row>
    <row r="7" spans="1:8" ht="18.75" customHeight="1" x14ac:dyDescent="0.25">
      <c r="A7" s="22" t="s">
        <v>82</v>
      </c>
      <c r="B7" s="98">
        <v>44069541</v>
      </c>
      <c r="D7" s="49">
        <v>5003062</v>
      </c>
      <c r="F7" s="49">
        <f>+B7+D7</f>
        <v>49072603</v>
      </c>
    </row>
    <row r="8" spans="1:8" x14ac:dyDescent="0.25">
      <c r="A8" s="22" t="s">
        <v>83</v>
      </c>
      <c r="B8" s="98">
        <v>20488634</v>
      </c>
      <c r="D8" s="32">
        <v>5707352</v>
      </c>
      <c r="F8" s="68">
        <f>+B8+D8</f>
        <v>26195986</v>
      </c>
    </row>
    <row r="9" spans="1:8" x14ac:dyDescent="0.25">
      <c r="A9" s="22" t="s">
        <v>98</v>
      </c>
      <c r="F9" s="31">
        <v>0</v>
      </c>
    </row>
    <row r="10" spans="1:8" x14ac:dyDescent="0.25">
      <c r="A10" s="21" t="s">
        <v>14</v>
      </c>
      <c r="B10" s="77">
        <f>SUM(B7:B9)</f>
        <v>64558175</v>
      </c>
      <c r="F10" s="109">
        <f>+F7+F8</f>
        <v>75268589</v>
      </c>
    </row>
    <row r="11" spans="1:8" x14ac:dyDescent="0.25">
      <c r="A11" s="23"/>
    </row>
    <row r="12" spans="1:8" ht="15.75" x14ac:dyDescent="0.25">
      <c r="A12" s="56" t="s">
        <v>57</v>
      </c>
    </row>
    <row r="13" spans="1:8" x14ac:dyDescent="0.25">
      <c r="A13" s="22" t="s">
        <v>99</v>
      </c>
      <c r="B13" s="49">
        <v>38842237</v>
      </c>
      <c r="D13" s="32">
        <v>11789008</v>
      </c>
      <c r="F13" s="68">
        <f>+B13+D13</f>
        <v>50631245</v>
      </c>
      <c r="H13" s="32"/>
    </row>
    <row r="14" spans="1:8" x14ac:dyDescent="0.25">
      <c r="A14" s="22" t="s">
        <v>100</v>
      </c>
      <c r="B14" s="107">
        <v>3511191</v>
      </c>
      <c r="D14" s="32">
        <v>539045</v>
      </c>
      <c r="E14" s="32"/>
      <c r="F14" s="31">
        <f>+B14+D14</f>
        <v>4050236</v>
      </c>
      <c r="G14" s="68"/>
    </row>
    <row r="15" spans="1:8" x14ac:dyDescent="0.25">
      <c r="A15" s="22" t="s">
        <v>101</v>
      </c>
      <c r="B15" s="49">
        <v>854258.39</v>
      </c>
      <c r="D15" s="49">
        <v>0</v>
      </c>
      <c r="E15" s="32"/>
      <c r="F15" s="49">
        <f>+B15</f>
        <v>854258.39</v>
      </c>
    </row>
    <row r="16" spans="1:8" x14ac:dyDescent="0.25">
      <c r="A16" s="22" t="s">
        <v>102</v>
      </c>
      <c r="B16" s="49">
        <v>21041798</v>
      </c>
      <c r="D16" s="32">
        <v>1519059</v>
      </c>
      <c r="E16" s="31"/>
      <c r="F16" s="31">
        <f>+B16+D16</f>
        <v>22560857</v>
      </c>
    </row>
    <row r="17" spans="1:10" x14ac:dyDescent="0.25">
      <c r="A17" s="22" t="s">
        <v>107</v>
      </c>
      <c r="B17" s="49">
        <v>51511.24</v>
      </c>
      <c r="D17" s="49">
        <v>7380</v>
      </c>
      <c r="E17" s="68"/>
      <c r="F17" s="32">
        <f>+B17+D17</f>
        <v>58891.24</v>
      </c>
    </row>
    <row r="18" spans="1:10" x14ac:dyDescent="0.25">
      <c r="A18" s="22" t="s">
        <v>110</v>
      </c>
      <c r="B18" s="81">
        <v>0</v>
      </c>
      <c r="D18" s="32"/>
      <c r="F18" s="75">
        <f>SUM(F12:F17)</f>
        <v>78155487.629999995</v>
      </c>
    </row>
    <row r="19" spans="1:10" x14ac:dyDescent="0.25">
      <c r="A19" s="21" t="s">
        <v>15</v>
      </c>
      <c r="B19" s="75">
        <f>SUM(B13:B18)</f>
        <v>64300995.630000003</v>
      </c>
    </row>
    <row r="20" spans="1:10" x14ac:dyDescent="0.25">
      <c r="A20" s="24"/>
    </row>
    <row r="21" spans="1:10" x14ac:dyDescent="0.25">
      <c r="A21" s="22"/>
    </row>
    <row r="22" spans="1:10" x14ac:dyDescent="0.25">
      <c r="A22" s="24"/>
    </row>
    <row r="23" spans="1:10" x14ac:dyDescent="0.25">
      <c r="A23" s="22"/>
    </row>
    <row r="24" spans="1:10" x14ac:dyDescent="0.25">
      <c r="A24" s="24"/>
    </row>
    <row r="25" spans="1:10" ht="15.75" thickBot="1" x14ac:dyDescent="0.3">
      <c r="A25" s="21" t="s">
        <v>16</v>
      </c>
      <c r="B25" s="78">
        <f>SUM(B10-B19)</f>
        <v>257179.36999999732</v>
      </c>
      <c r="C25" s="31"/>
      <c r="F25" s="78">
        <f>SUM(F10-F18)</f>
        <v>-2886898.6299999952</v>
      </c>
    </row>
    <row r="26" spans="1:10" ht="15.75" thickTop="1" x14ac:dyDescent="0.25">
      <c r="A26" s="24"/>
    </row>
    <row r="27" spans="1:10" x14ac:dyDescent="0.25">
      <c r="A27" s="10"/>
      <c r="B27" s="49"/>
      <c r="C27" t="s">
        <v>42</v>
      </c>
      <c r="J27" s="32">
        <f>1526439-7380</f>
        <v>1519059</v>
      </c>
    </row>
    <row r="28" spans="1:10" x14ac:dyDescent="0.25">
      <c r="A28" s="22"/>
      <c r="B28" s="9"/>
    </row>
    <row r="29" spans="1:10" x14ac:dyDescent="0.25">
      <c r="A29" s="25"/>
      <c r="B29" s="57"/>
    </row>
    <row r="30" spans="1:10" ht="18.75" x14ac:dyDescent="0.25">
      <c r="A30" s="26"/>
      <c r="I30" s="32">
        <v>11179146</v>
      </c>
    </row>
    <row r="31" spans="1:10" x14ac:dyDescent="0.25">
      <c r="A31" s="20" t="s">
        <v>17</v>
      </c>
      <c r="I31" s="32">
        <v>100000</v>
      </c>
    </row>
    <row r="32" spans="1:10" x14ac:dyDescent="0.25">
      <c r="A32" s="11"/>
      <c r="I32" s="31">
        <f>+I30-I31</f>
        <v>11079146</v>
      </c>
    </row>
    <row r="33" spans="1:11" x14ac:dyDescent="0.25">
      <c r="A33" s="11"/>
      <c r="I33" s="31">
        <f>+I32+709862</f>
        <v>11789008</v>
      </c>
    </row>
    <row r="34" spans="1:11" x14ac:dyDescent="0.25">
      <c r="B34" s="32"/>
      <c r="K34" s="32">
        <f>1248907-709862</f>
        <v>539045</v>
      </c>
    </row>
    <row r="35" spans="1:11" x14ac:dyDescent="0.25">
      <c r="A35" s="43" t="s">
        <v>96</v>
      </c>
      <c r="C35" s="43"/>
    </row>
    <row r="36" spans="1:11" x14ac:dyDescent="0.25">
      <c r="A36" t="s">
        <v>97</v>
      </c>
      <c r="C36" s="32"/>
    </row>
    <row r="37" spans="1:11" x14ac:dyDescent="0.25">
      <c r="B37" s="31"/>
    </row>
    <row r="38" spans="1:11" ht="33" customHeight="1" x14ac:dyDescent="0.25"/>
    <row r="39" spans="1:11" x14ac:dyDescent="0.25">
      <c r="A39" s="43" t="s">
        <v>86</v>
      </c>
    </row>
    <row r="40" spans="1:11" x14ac:dyDescent="0.25">
      <c r="A40" t="s">
        <v>59</v>
      </c>
    </row>
  </sheetData>
  <mergeCells count="4">
    <mergeCell ref="A1:B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showGridLines="0" topLeftCell="A2" zoomScaleNormal="100" workbookViewId="0">
      <selection activeCell="B5" sqref="B5:F5"/>
    </sheetView>
  </sheetViews>
  <sheetFormatPr baseColWidth="10" defaultRowHeight="15" x14ac:dyDescent="0.25"/>
  <cols>
    <col min="1" max="1" width="10" customWidth="1"/>
    <col min="2" max="2" width="53.5703125" customWidth="1"/>
    <col min="3" max="3" width="15" customWidth="1"/>
    <col min="4" max="4" width="6.140625" customWidth="1"/>
    <col min="5" max="5" width="12.7109375" bestFit="1" customWidth="1"/>
    <col min="6" max="6" width="14.140625" bestFit="1" customWidth="1"/>
  </cols>
  <sheetData>
    <row r="1" spans="1:7" ht="62.25" customHeight="1" x14ac:dyDescent="0.25">
      <c r="A1" s="112"/>
      <c r="B1" s="112"/>
      <c r="C1" s="112"/>
      <c r="D1" s="112"/>
      <c r="E1" s="112"/>
      <c r="F1" s="112"/>
      <c r="G1" s="63"/>
    </row>
    <row r="2" spans="1:7" ht="62.25" customHeight="1" x14ac:dyDescent="0.25">
      <c r="A2" s="83"/>
      <c r="B2" s="83"/>
      <c r="C2" s="83"/>
      <c r="D2" s="83"/>
      <c r="E2" s="83"/>
      <c r="F2" s="83"/>
      <c r="G2" s="63"/>
    </row>
    <row r="3" spans="1:7" x14ac:dyDescent="0.25">
      <c r="A3" s="117" t="s">
        <v>27</v>
      </c>
      <c r="B3" s="117"/>
      <c r="C3" s="117"/>
      <c r="D3" s="117"/>
      <c r="E3" s="117"/>
      <c r="F3" s="117"/>
      <c r="G3" s="19"/>
    </row>
    <row r="4" spans="1:7" x14ac:dyDescent="0.25">
      <c r="A4" s="117" t="s">
        <v>95</v>
      </c>
      <c r="B4" s="117"/>
      <c r="C4" s="117"/>
      <c r="D4" s="117"/>
      <c r="E4" s="117"/>
      <c r="F4" s="117"/>
      <c r="G4" s="19"/>
    </row>
    <row r="5" spans="1:7" x14ac:dyDescent="0.25">
      <c r="B5" s="117" t="s">
        <v>19</v>
      </c>
      <c r="C5" s="117"/>
      <c r="D5" s="117"/>
      <c r="E5" s="117"/>
      <c r="F5" s="117"/>
      <c r="G5" s="19"/>
    </row>
    <row r="6" spans="1:7" x14ac:dyDescent="0.25">
      <c r="B6" s="7"/>
    </row>
    <row r="7" spans="1:7" x14ac:dyDescent="0.25">
      <c r="B7" s="118" t="s">
        <v>28</v>
      </c>
      <c r="C7" s="118"/>
      <c r="D7" s="118"/>
      <c r="E7" s="118"/>
      <c r="F7" s="118"/>
      <c r="G7" s="118"/>
    </row>
    <row r="8" spans="1:7" x14ac:dyDescent="0.25">
      <c r="B8" s="8"/>
    </row>
    <row r="9" spans="1:7" x14ac:dyDescent="0.25">
      <c r="C9" s="43">
        <v>2022</v>
      </c>
      <c r="D9" s="8"/>
    </row>
    <row r="10" spans="1:7" x14ac:dyDescent="0.25">
      <c r="B10" s="43" t="s">
        <v>61</v>
      </c>
      <c r="D10" s="4"/>
    </row>
    <row r="11" spans="1:7" x14ac:dyDescent="0.25">
      <c r="B11" s="5" t="s">
        <v>44</v>
      </c>
      <c r="C11" s="49">
        <v>32127154</v>
      </c>
      <c r="D11" s="30"/>
    </row>
    <row r="12" spans="1:7" x14ac:dyDescent="0.25">
      <c r="B12" s="1" t="s">
        <v>62</v>
      </c>
      <c r="D12" s="30"/>
    </row>
    <row r="13" spans="1:7" x14ac:dyDescent="0.25">
      <c r="B13" s="5" t="s">
        <v>36</v>
      </c>
      <c r="C13" s="49">
        <v>-16766861</v>
      </c>
      <c r="D13" s="67"/>
    </row>
    <row r="14" spans="1:7" x14ac:dyDescent="0.25">
      <c r="B14" s="5" t="s">
        <v>37</v>
      </c>
      <c r="C14" s="49">
        <v>-2036206</v>
      </c>
      <c r="D14" s="86"/>
      <c r="F14" s="68"/>
    </row>
    <row r="15" spans="1:7" x14ac:dyDescent="0.25">
      <c r="B15" s="5" t="s">
        <v>29</v>
      </c>
      <c r="C15" s="49">
        <v>-999746</v>
      </c>
      <c r="D15" s="87"/>
    </row>
    <row r="16" spans="1:7" x14ac:dyDescent="0.25">
      <c r="B16" s="5" t="s">
        <v>38</v>
      </c>
      <c r="C16" s="49">
        <v>-1583506</v>
      </c>
      <c r="D16" s="87"/>
    </row>
    <row r="17" spans="2:7" x14ac:dyDescent="0.25">
      <c r="B17" s="106" t="s">
        <v>43</v>
      </c>
      <c r="C17" s="81">
        <v>-8355910</v>
      </c>
      <c r="D17" s="105"/>
    </row>
    <row r="18" spans="2:7" x14ac:dyDescent="0.25">
      <c r="B18" s="1" t="s">
        <v>45</v>
      </c>
      <c r="C18" s="84">
        <f>SUM(C13:C17)</f>
        <v>-29742229</v>
      </c>
      <c r="D18" s="88"/>
    </row>
    <row r="19" spans="2:7" x14ac:dyDescent="0.25">
      <c r="B19" s="1" t="s">
        <v>30</v>
      </c>
      <c r="C19" s="49">
        <f>+C11+C18</f>
        <v>2384925</v>
      </c>
      <c r="D19" s="89"/>
    </row>
    <row r="20" spans="2:7" ht="15.75" x14ac:dyDescent="0.25">
      <c r="B20" s="3"/>
      <c r="D20" s="90"/>
    </row>
    <row r="21" spans="2:7" x14ac:dyDescent="0.25">
      <c r="B21" s="27" t="s">
        <v>31</v>
      </c>
      <c r="D21" s="91"/>
    </row>
    <row r="22" spans="2:7" x14ac:dyDescent="0.25">
      <c r="B22" s="27" t="s">
        <v>89</v>
      </c>
      <c r="C22" s="49">
        <v>371135</v>
      </c>
      <c r="D22" s="86"/>
    </row>
    <row r="23" spans="2:7" x14ac:dyDescent="0.25">
      <c r="B23" s="27" t="s">
        <v>32</v>
      </c>
      <c r="C23" s="84">
        <f>+C22</f>
        <v>371135</v>
      </c>
      <c r="D23" s="92"/>
    </row>
    <row r="24" spans="2:7" ht="15.75" x14ac:dyDescent="0.25">
      <c r="B24" s="28"/>
      <c r="D24" s="90"/>
    </row>
    <row r="25" spans="2:7" x14ac:dyDescent="0.25">
      <c r="B25" s="27" t="s">
        <v>33</v>
      </c>
      <c r="C25" s="82">
        <f>SUM(C23:C24)</f>
        <v>371135</v>
      </c>
      <c r="D25" s="93"/>
    </row>
    <row r="26" spans="2:7" x14ac:dyDescent="0.25">
      <c r="B26" s="27" t="s">
        <v>34</v>
      </c>
      <c r="C26" s="82">
        <v>0</v>
      </c>
      <c r="D26" s="94"/>
    </row>
    <row r="27" spans="2:7" x14ac:dyDescent="0.25">
      <c r="B27" s="3"/>
      <c r="D27" s="4"/>
    </row>
    <row r="28" spans="2:7" x14ac:dyDescent="0.25">
      <c r="B28" s="5" t="s">
        <v>39</v>
      </c>
      <c r="C28" s="49">
        <f>+C19+C25</f>
        <v>2756060</v>
      </c>
      <c r="D28" s="86"/>
      <c r="E28" s="49"/>
      <c r="F28" s="68"/>
    </row>
    <row r="29" spans="2:7" x14ac:dyDescent="0.25">
      <c r="B29" s="5" t="s">
        <v>40</v>
      </c>
      <c r="C29" s="29">
        <v>29496881</v>
      </c>
      <c r="D29" s="95"/>
      <c r="F29" s="67"/>
    </row>
    <row r="30" spans="2:7" x14ac:dyDescent="0.25">
      <c r="B30" s="1" t="s">
        <v>35</v>
      </c>
      <c r="C30" s="85">
        <f>+C28+C29</f>
        <v>32252941</v>
      </c>
      <c r="D30" s="96"/>
    </row>
    <row r="31" spans="2:7" x14ac:dyDescent="0.25">
      <c r="F31" s="68"/>
    </row>
    <row r="32" spans="2:7" x14ac:dyDescent="0.25">
      <c r="G32" s="49"/>
    </row>
    <row r="37" spans="1:6" x14ac:dyDescent="0.25">
      <c r="B37" s="43" t="s">
        <v>91</v>
      </c>
      <c r="D37" s="43" t="s">
        <v>93</v>
      </c>
    </row>
    <row r="38" spans="1:6" x14ac:dyDescent="0.25">
      <c r="B38" t="s">
        <v>48</v>
      </c>
      <c r="D38" t="s">
        <v>92</v>
      </c>
    </row>
    <row r="39" spans="1:6" x14ac:dyDescent="0.25">
      <c r="C39" s="31"/>
      <c r="D39" s="31"/>
    </row>
    <row r="40" spans="1:6" x14ac:dyDescent="0.25">
      <c r="C40" s="31"/>
      <c r="D40" s="31"/>
    </row>
    <row r="41" spans="1:6" x14ac:dyDescent="0.25">
      <c r="C41" s="31"/>
      <c r="D41" s="31"/>
    </row>
    <row r="42" spans="1:6" x14ac:dyDescent="0.25">
      <c r="A42" s="43" t="s">
        <v>60</v>
      </c>
      <c r="B42" s="110" t="s">
        <v>94</v>
      </c>
      <c r="C42" s="110"/>
      <c r="D42" s="110"/>
      <c r="E42" s="110"/>
      <c r="F42" s="43"/>
    </row>
    <row r="43" spans="1:6" x14ac:dyDescent="0.25">
      <c r="B43" s="111" t="s">
        <v>63</v>
      </c>
      <c r="C43" s="111"/>
      <c r="D43" s="111"/>
      <c r="E43" s="111"/>
    </row>
  </sheetData>
  <mergeCells count="7">
    <mergeCell ref="B7:G7"/>
    <mergeCell ref="B42:E42"/>
    <mergeCell ref="B43:E43"/>
    <mergeCell ref="A1:F1"/>
    <mergeCell ref="A3:F3"/>
    <mergeCell ref="A4:F4"/>
    <mergeCell ref="B5:F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zoomScaleNormal="100" workbookViewId="0">
      <selection activeCell="E20" sqref="E20"/>
    </sheetView>
  </sheetViews>
  <sheetFormatPr baseColWidth="10" defaultRowHeight="15" x14ac:dyDescent="0.25"/>
  <cols>
    <col min="1" max="1" width="43.42578125" customWidth="1"/>
    <col min="2" max="2" width="17.42578125" customWidth="1"/>
    <col min="3" max="3" width="18.42578125" customWidth="1"/>
    <col min="4" max="4" width="16.42578125" customWidth="1"/>
    <col min="5" max="5" width="16" customWidth="1"/>
    <col min="6" max="6" width="20.42578125" customWidth="1"/>
    <col min="8" max="9" width="15.140625" bestFit="1" customWidth="1"/>
  </cols>
  <sheetData>
    <row r="1" spans="1:8" x14ac:dyDescent="0.25">
      <c r="A1" s="7"/>
    </row>
    <row r="2" spans="1:8" x14ac:dyDescent="0.25">
      <c r="A2" s="116" t="s">
        <v>47</v>
      </c>
      <c r="B2" s="116"/>
      <c r="C2" s="116"/>
      <c r="D2" s="116"/>
      <c r="E2" s="116"/>
      <c r="F2" s="116"/>
    </row>
    <row r="3" spans="1:8" x14ac:dyDescent="0.25">
      <c r="A3" s="117" t="s">
        <v>18</v>
      </c>
      <c r="B3" s="117"/>
      <c r="C3" s="117"/>
      <c r="D3" s="117"/>
      <c r="E3" s="117"/>
      <c r="F3" s="117"/>
    </row>
    <row r="4" spans="1:8" x14ac:dyDescent="0.25">
      <c r="A4" s="117" t="s">
        <v>103</v>
      </c>
      <c r="B4" s="117"/>
      <c r="C4" s="117"/>
      <c r="D4" s="117"/>
      <c r="E4" s="117"/>
      <c r="F4" s="117"/>
    </row>
    <row r="5" spans="1:8" x14ac:dyDescent="0.25">
      <c r="A5" s="117" t="s">
        <v>19</v>
      </c>
      <c r="B5" s="117"/>
      <c r="C5" s="117"/>
      <c r="D5" s="117"/>
      <c r="E5" s="117"/>
      <c r="F5" s="117"/>
    </row>
    <row r="6" spans="1:8" ht="15.75" x14ac:dyDescent="0.25">
      <c r="A6" s="12"/>
      <c r="B6" s="12"/>
      <c r="C6" s="13"/>
      <c r="D6" s="2"/>
      <c r="E6" s="12"/>
    </row>
    <row r="7" spans="1:8" ht="15.75" x14ac:dyDescent="0.25">
      <c r="A7" s="12"/>
      <c r="B7" s="2"/>
      <c r="C7" s="13"/>
      <c r="D7" s="2"/>
      <c r="E7" s="2"/>
      <c r="F7" s="14"/>
    </row>
    <row r="8" spans="1:8" ht="47.25" x14ac:dyDescent="0.25">
      <c r="A8" s="12"/>
      <c r="B8" s="13" t="s">
        <v>20</v>
      </c>
      <c r="C8" s="13" t="s">
        <v>21</v>
      </c>
      <c r="D8" s="13" t="s">
        <v>22</v>
      </c>
      <c r="E8" s="13" t="s">
        <v>23</v>
      </c>
      <c r="F8" s="13" t="s">
        <v>26</v>
      </c>
    </row>
    <row r="9" spans="1:8" ht="15.75" x14ac:dyDescent="0.25">
      <c r="A9" s="12"/>
      <c r="B9" s="3"/>
      <c r="C9" s="13"/>
      <c r="E9" s="3"/>
      <c r="F9" s="3"/>
    </row>
    <row r="10" spans="1:8" x14ac:dyDescent="0.25">
      <c r="A10" s="15"/>
      <c r="B10" s="15"/>
      <c r="C10" s="15"/>
      <c r="D10" s="15"/>
      <c r="E10" s="15"/>
      <c r="F10" s="15"/>
    </row>
    <row r="11" spans="1:8" ht="15.75" x14ac:dyDescent="0.25">
      <c r="A11" s="16" t="s">
        <v>104</v>
      </c>
      <c r="B11" s="33">
        <v>4535368.76</v>
      </c>
      <c r="C11" s="34"/>
      <c r="D11" s="34"/>
      <c r="E11" s="33">
        <v>4535368.76</v>
      </c>
      <c r="F11" s="33">
        <f>+B11</f>
        <v>4535368.76</v>
      </c>
    </row>
    <row r="12" spans="1:8" ht="15.75" x14ac:dyDescent="0.25">
      <c r="A12" s="16" t="s">
        <v>24</v>
      </c>
      <c r="B12" s="35"/>
      <c r="C12" s="35"/>
      <c r="D12" s="2"/>
      <c r="E12" s="49"/>
      <c r="F12" s="33"/>
    </row>
    <row r="13" spans="1:8" ht="15.75" x14ac:dyDescent="0.25">
      <c r="A13" s="16" t="s">
        <v>25</v>
      </c>
      <c r="B13" s="36"/>
      <c r="C13" s="37"/>
      <c r="D13" s="37"/>
      <c r="E13" s="58"/>
      <c r="F13" s="48">
        <v>0</v>
      </c>
    </row>
    <row r="14" spans="1:8" ht="15.75" x14ac:dyDescent="0.25">
      <c r="A14" s="16" t="s">
        <v>105</v>
      </c>
      <c r="B14" s="38">
        <f>SUM(B11:B13)</f>
        <v>4535368.76</v>
      </c>
      <c r="C14" s="34"/>
      <c r="D14" s="34"/>
      <c r="E14" s="49">
        <v>123596031.05</v>
      </c>
      <c r="F14" s="40">
        <v>135595789.99000001</v>
      </c>
      <c r="H14" s="68"/>
    </row>
    <row r="15" spans="1:8" ht="15.75" x14ac:dyDescent="0.25">
      <c r="A15" s="16" t="s">
        <v>24</v>
      </c>
      <c r="B15" s="38"/>
      <c r="C15" s="34"/>
      <c r="D15" s="34"/>
      <c r="E15" s="49">
        <v>11215537.33</v>
      </c>
      <c r="F15" s="40"/>
      <c r="H15" s="68"/>
    </row>
    <row r="16" spans="1:8" ht="15.75" x14ac:dyDescent="0.25">
      <c r="A16" s="16" t="s">
        <v>25</v>
      </c>
      <c r="B16" s="38"/>
      <c r="C16" s="34"/>
      <c r="D16" s="34"/>
      <c r="H16" s="68"/>
    </row>
    <row r="17" spans="1:9" ht="15.75" x14ac:dyDescent="0.25">
      <c r="A17" s="16"/>
      <c r="B17" s="34"/>
      <c r="C17" s="34"/>
      <c r="D17" s="34"/>
      <c r="E17" s="34"/>
      <c r="F17" s="33"/>
      <c r="I17" s="31"/>
    </row>
    <row r="18" spans="1:9" ht="15.75" x14ac:dyDescent="0.25">
      <c r="A18" s="16" t="s">
        <v>24</v>
      </c>
      <c r="B18" s="34"/>
      <c r="C18" s="34"/>
      <c r="E18" s="99">
        <v>1053381.7399999984</v>
      </c>
      <c r="F18" s="40">
        <f>+E18</f>
        <v>1053381.7399999984</v>
      </c>
    </row>
    <row r="19" spans="1:9" ht="15.75" x14ac:dyDescent="0.25">
      <c r="A19" s="16" t="s">
        <v>25</v>
      </c>
      <c r="B19" s="41"/>
      <c r="C19" s="39"/>
      <c r="E19" s="99"/>
      <c r="F19" s="55"/>
    </row>
    <row r="20" spans="1:9" ht="16.5" thickBot="1" x14ac:dyDescent="0.3">
      <c r="A20" s="17" t="s">
        <v>106</v>
      </c>
      <c r="B20" s="61">
        <f>SUM(B14:B19)</f>
        <v>4535368.76</v>
      </c>
      <c r="C20" s="59"/>
      <c r="D20" s="60"/>
      <c r="E20" s="62">
        <f>+E14+E15+E11</f>
        <v>139346937.13999999</v>
      </c>
      <c r="F20" s="61">
        <f>+F14+F18+F11</f>
        <v>141184540.49000001</v>
      </c>
      <c r="H20" s="68"/>
    </row>
    <row r="21" spans="1:9" ht="15.75" thickTop="1" x14ac:dyDescent="0.25">
      <c r="A21" s="6"/>
      <c r="H21" s="68"/>
    </row>
    <row r="22" spans="1:9" x14ac:dyDescent="0.25">
      <c r="A22" s="18" t="s">
        <v>17</v>
      </c>
      <c r="E22" s="49"/>
      <c r="F22" s="31"/>
    </row>
    <row r="23" spans="1:9" x14ac:dyDescent="0.25">
      <c r="F23" s="31"/>
    </row>
    <row r="24" spans="1:9" x14ac:dyDescent="0.25">
      <c r="F24" s="31"/>
    </row>
    <row r="25" spans="1:9" x14ac:dyDescent="0.25">
      <c r="F25" s="31"/>
    </row>
    <row r="26" spans="1:9" x14ac:dyDescent="0.25">
      <c r="B26" t="s">
        <v>87</v>
      </c>
      <c r="E26" t="s">
        <v>93</v>
      </c>
    </row>
    <row r="27" spans="1:9" x14ac:dyDescent="0.25">
      <c r="B27" t="s">
        <v>48</v>
      </c>
      <c r="E27" t="s">
        <v>92</v>
      </c>
    </row>
    <row r="31" spans="1:9" x14ac:dyDescent="0.25">
      <c r="C31" t="s">
        <v>88</v>
      </c>
    </row>
    <row r="32" spans="1:9" x14ac:dyDescent="0.25">
      <c r="C32" t="s">
        <v>49</v>
      </c>
    </row>
  </sheetData>
  <mergeCells count="4"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67"/>
  <sheetViews>
    <sheetView zoomScaleNormal="100" workbookViewId="0">
      <selection activeCell="G75" sqref="G75"/>
    </sheetView>
  </sheetViews>
  <sheetFormatPr baseColWidth="10" defaultRowHeight="15" x14ac:dyDescent="0.25"/>
  <cols>
    <col min="1" max="1" width="6.85546875" customWidth="1"/>
    <col min="2" max="2" width="32" customWidth="1"/>
    <col min="3" max="3" width="20.140625" bestFit="1" customWidth="1"/>
    <col min="4" max="4" width="20.5703125" bestFit="1" customWidth="1"/>
    <col min="5" max="5" width="15.140625" bestFit="1" customWidth="1"/>
    <col min="6" max="6" width="13.140625" bestFit="1" customWidth="1"/>
    <col min="7" max="7" width="14.140625" bestFit="1" customWidth="1"/>
    <col min="8" max="8" width="13" customWidth="1"/>
    <col min="9" max="9" width="14.140625" bestFit="1" customWidth="1"/>
    <col min="10" max="10" width="15.28515625" customWidth="1"/>
  </cols>
  <sheetData>
    <row r="2" spans="2:10" x14ac:dyDescent="0.25">
      <c r="B2" s="111"/>
      <c r="C2" s="111"/>
      <c r="D2" s="111"/>
      <c r="E2" s="111"/>
      <c r="F2" s="111"/>
      <c r="G2" s="111"/>
      <c r="H2" s="111"/>
      <c r="I2" s="111"/>
      <c r="J2" s="111"/>
    </row>
    <row r="4" spans="2:10" x14ac:dyDescent="0.25">
      <c r="E4" s="42"/>
      <c r="F4" s="43"/>
      <c r="G4" s="43"/>
      <c r="H4" s="43"/>
      <c r="I4" s="43"/>
      <c r="J4" s="43"/>
    </row>
    <row r="5" spans="2:10" x14ac:dyDescent="0.25">
      <c r="D5" s="79"/>
      <c r="E5" s="45"/>
      <c r="F5" s="45"/>
      <c r="G5" s="46"/>
      <c r="H5" s="45"/>
      <c r="I5" s="46"/>
      <c r="J5" s="46"/>
    </row>
    <row r="6" spans="2:10" x14ac:dyDescent="0.25">
      <c r="D6" s="79"/>
      <c r="E6" s="45"/>
      <c r="F6" s="45"/>
      <c r="G6" s="46"/>
      <c r="H6" s="45"/>
      <c r="I6" s="46"/>
      <c r="J6" s="46"/>
    </row>
    <row r="7" spans="2:10" x14ac:dyDescent="0.25">
      <c r="D7" s="79"/>
      <c r="E7" s="45"/>
      <c r="F7" s="47"/>
      <c r="G7" s="47"/>
      <c r="H7" s="47"/>
      <c r="I7" s="47"/>
      <c r="J7" s="46"/>
    </row>
    <row r="8" spans="2:10" x14ac:dyDescent="0.25">
      <c r="D8" s="79"/>
    </row>
    <row r="9" spans="2:10" x14ac:dyDescent="0.25">
      <c r="B9" s="42"/>
      <c r="C9" s="42"/>
      <c r="D9" s="80"/>
      <c r="E9" s="44"/>
      <c r="F9" s="44"/>
      <c r="G9" s="44"/>
      <c r="H9" s="44"/>
      <c r="I9" s="44"/>
      <c r="J9" s="44"/>
    </row>
    <row r="11" spans="2:10" x14ac:dyDescent="0.25">
      <c r="C11" s="66"/>
      <c r="D11" s="66"/>
    </row>
    <row r="49" spans="2:4" x14ac:dyDescent="0.25">
      <c r="B49" s="47"/>
      <c r="C49" s="74">
        <v>2019</v>
      </c>
      <c r="D49" s="74">
        <v>2018</v>
      </c>
    </row>
    <row r="50" spans="2:4" x14ac:dyDescent="0.25">
      <c r="B50" s="73" t="s">
        <v>69</v>
      </c>
      <c r="C50" s="69">
        <v>74636890</v>
      </c>
      <c r="D50" s="69">
        <v>74636890</v>
      </c>
    </row>
    <row r="51" spans="2:4" x14ac:dyDescent="0.25">
      <c r="B51" s="47"/>
      <c r="D51" s="69"/>
    </row>
    <row r="52" spans="2:4" x14ac:dyDescent="0.25">
      <c r="B52" s="47" t="s">
        <v>46</v>
      </c>
      <c r="C52" s="69">
        <f>+D52</f>
        <v>37794675.960000001</v>
      </c>
      <c r="D52" s="69">
        <v>37794675.960000001</v>
      </c>
    </row>
    <row r="53" spans="2:4" x14ac:dyDescent="0.25">
      <c r="B53" s="47" t="s">
        <v>78</v>
      </c>
      <c r="C53" s="70">
        <f>+D53+572409.97</f>
        <v>6212772.9699999997</v>
      </c>
      <c r="D53" s="70">
        <v>5640363</v>
      </c>
    </row>
    <row r="54" spans="2:4" x14ac:dyDescent="0.25">
      <c r="B54" s="47" t="s">
        <v>79</v>
      </c>
      <c r="C54" s="70">
        <v>286204.99</v>
      </c>
      <c r="D54" s="70">
        <v>572409.97</v>
      </c>
    </row>
    <row r="55" spans="2:4" x14ac:dyDescent="0.25">
      <c r="B55" s="73" t="s">
        <v>70</v>
      </c>
      <c r="C55" s="71">
        <f>+C52-C53</f>
        <v>31581902.990000002</v>
      </c>
      <c r="D55" s="71">
        <f>+D52-D53</f>
        <v>32154312.960000001</v>
      </c>
    </row>
    <row r="56" spans="2:4" x14ac:dyDescent="0.25">
      <c r="B56" s="47"/>
      <c r="C56" s="71"/>
      <c r="D56" s="71"/>
    </row>
    <row r="57" spans="2:4" x14ac:dyDescent="0.25">
      <c r="B57" s="47" t="s">
        <v>71</v>
      </c>
      <c r="C57" s="71">
        <f>+D57+30832.38</f>
        <v>2166164.83</v>
      </c>
      <c r="D57" s="71">
        <v>2135332.4500000002</v>
      </c>
    </row>
    <row r="58" spans="2:4" x14ac:dyDescent="0.25">
      <c r="B58" s="47" t="s">
        <v>80</v>
      </c>
      <c r="C58" s="72">
        <v>199784.07</v>
      </c>
      <c r="D58" s="71">
        <v>3456.98</v>
      </c>
    </row>
    <row r="59" spans="2:4" x14ac:dyDescent="0.25">
      <c r="B59" s="73" t="s">
        <v>72</v>
      </c>
      <c r="C59" s="71">
        <f>+C57-C58</f>
        <v>1966380.76</v>
      </c>
      <c r="D59" s="71">
        <f>+D57-D58</f>
        <v>2131875.4700000002</v>
      </c>
    </row>
    <row r="60" spans="2:4" x14ac:dyDescent="0.25">
      <c r="B60" s="47"/>
      <c r="C60" s="71"/>
      <c r="D60" s="71"/>
    </row>
    <row r="61" spans="2:4" x14ac:dyDescent="0.25">
      <c r="B61" s="47" t="s">
        <v>73</v>
      </c>
      <c r="C61" s="71">
        <f>+D61</f>
        <v>6436119.5</v>
      </c>
      <c r="D61" s="71">
        <v>6436119.5</v>
      </c>
    </row>
    <row r="62" spans="2:4" x14ac:dyDescent="0.25">
      <c r="B62" s="47" t="s">
        <v>74</v>
      </c>
      <c r="C62" s="72">
        <f>+D62</f>
        <v>3262096.32</v>
      </c>
      <c r="D62" s="72">
        <v>3262096.32</v>
      </c>
    </row>
    <row r="63" spans="2:4" x14ac:dyDescent="0.25">
      <c r="B63" s="47" t="s">
        <v>75</v>
      </c>
      <c r="C63" s="72">
        <v>523076.97</v>
      </c>
      <c r="D63" s="72"/>
    </row>
    <row r="64" spans="2:4" x14ac:dyDescent="0.25">
      <c r="B64" s="47" t="s">
        <v>76</v>
      </c>
      <c r="C64" s="71">
        <f>+C61-C62-C63</f>
        <v>2650946.21</v>
      </c>
      <c r="D64" s="71">
        <f>+D61-D62</f>
        <v>3174023.18</v>
      </c>
    </row>
    <row r="65" spans="2:4" x14ac:dyDescent="0.25">
      <c r="B65" s="47"/>
      <c r="C65" s="71"/>
      <c r="D65" s="71"/>
    </row>
    <row r="66" spans="2:4" x14ac:dyDescent="0.25">
      <c r="B66" s="47"/>
      <c r="C66" s="47"/>
      <c r="D66" s="47"/>
    </row>
    <row r="67" spans="2:4" x14ac:dyDescent="0.25">
      <c r="B67" s="73" t="s">
        <v>77</v>
      </c>
      <c r="C67" s="71">
        <f>+C64+C59+C55+C50</f>
        <v>110836119.96000001</v>
      </c>
      <c r="D67" s="71">
        <f>+D64+D59+D55+D50</f>
        <v>112097101.61</v>
      </c>
    </row>
  </sheetData>
  <mergeCells count="1">
    <mergeCell ref="B2:J2"/>
  </mergeCells>
  <pageMargins left="0.65" right="0.44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Estado de Situación</vt:lpstr>
      <vt:lpstr>Estado de Situación </vt:lpstr>
      <vt:lpstr>Est. de Rendimiento Fin</vt:lpstr>
      <vt:lpstr>Est. de Rendimiento Fin (2)</vt:lpstr>
      <vt:lpstr>Est. de Rendimiento Fin (4)</vt:lpstr>
      <vt:lpstr>Est. de Rendimiento Fin (3)</vt:lpstr>
      <vt:lpstr>Flujo de Efectivo</vt:lpstr>
      <vt:lpstr>Cambio del Patrimonio</vt:lpstr>
      <vt:lpstr>NOTA MOB Y DEPS</vt:lpstr>
      <vt:lpstr>'NOTA MOB Y DEPS'!Área_de_impresión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gerardo vargas</cp:lastModifiedBy>
  <cp:lastPrinted>2023-01-10T21:21:43Z</cp:lastPrinted>
  <dcterms:created xsi:type="dcterms:W3CDTF">2018-07-13T15:52:30Z</dcterms:created>
  <dcterms:modified xsi:type="dcterms:W3CDTF">2023-01-10T22:17:33Z</dcterms:modified>
</cp:coreProperties>
</file>