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Xiomara Del Monte\Downloads\Ejecucion 2022\"/>
    </mc:Choice>
  </mc:AlternateContent>
  <xr:revisionPtr revIDLastSave="0" documentId="13_ncr:1_{EB241001-77F0-4EC5-B6BF-CF84615B8816}" xr6:coauthVersionLast="47" xr6:coauthVersionMax="47" xr10:uidLastSave="{00000000-0000-0000-0000-000000000000}"/>
  <bookViews>
    <workbookView xWindow="-120" yWindow="-120" windowWidth="20730" windowHeight="11160" tabRatio="603" firstSheet="1" activeTab="3" xr2:uid="{00000000-000D-0000-FFFF-FFFF00000000}"/>
  </bookViews>
  <sheets>
    <sheet name="EJEC. NOV. (2)" sheetId="39" state="hidden" r:id="rId1"/>
    <sheet name="Ejec.Juni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Ejec.Junio!$A$1:$N$72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36" l="1"/>
  <c r="N39" i="33"/>
  <c r="M39" i="33"/>
  <c r="F25" i="36"/>
  <c r="N63" i="33"/>
  <c r="N54" i="33" s="1"/>
  <c r="N70" i="33" s="1"/>
  <c r="M63" i="33"/>
  <c r="M54" i="33" s="1"/>
  <c r="M70" i="33" s="1"/>
  <c r="N51" i="33"/>
  <c r="M51" i="33"/>
  <c r="N25" i="33"/>
  <c r="M25" i="33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K25" i="35"/>
  <c r="N34" i="33"/>
  <c r="N22" i="33"/>
  <c r="M34" i="33"/>
  <c r="N38" i="33" l="1"/>
  <c r="M38" i="33"/>
  <c r="M35" i="39"/>
  <c r="N35" i="39"/>
  <c r="M22" i="39"/>
  <c r="M21" i="39" s="1"/>
  <c r="N54" i="39"/>
  <c r="N49" i="39" s="1"/>
  <c r="M31" i="33"/>
  <c r="F18" i="37"/>
  <c r="M28" i="33" l="1"/>
  <c r="M22" i="33" l="1"/>
  <c r="M21" i="33" s="1"/>
  <c r="N28" i="33"/>
  <c r="G20" i="34"/>
  <c r="E22" i="35"/>
  <c r="E26" i="35" s="1"/>
  <c r="E34" i="35" s="1"/>
  <c r="N31" i="33"/>
  <c r="O21" i="33"/>
  <c r="N21" i="33" l="1"/>
  <c r="W74" i="33"/>
</calcChain>
</file>

<file path=xl/sharedStrings.xml><?xml version="1.0" encoding="utf-8"?>
<sst xmlns="http://schemas.openxmlformats.org/spreadsheetml/2006/main" count="258" uniqueCount="184">
  <si>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</si>
  <si>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</si>
  <si>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</si>
  <si>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</si>
  <si>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</si>
  <si>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</si>
  <si>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</si>
  <si>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</si>
  <si>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</si>
  <si>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</si>
  <si>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</si>
  <si>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</si>
  <si>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</si>
  <si>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</si>
  <si>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</si>
  <si>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</si>
  <si>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</si>
  <si>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</si>
  <si>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</si>
  <si>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</si>
  <si>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</si>
  <si>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</si>
  <si>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</si>
  <si>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</si>
  <si>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</si>
  <si>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</si>
  <si>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</si>
  <si>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</si>
  <si>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</si>
  <si>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</si>
  <si>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</si>
  <si>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</si>
  <si>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</si>
  <si>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</si>
  <si>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</si>
  <si>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</si>
  <si>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</si>
  <si>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</si>
  <si>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</si>
  <si>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</si>
  <si>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</si>
  <si>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</si>
  <si>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</si>
  <si>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</si>
  <si>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</si>
  <si>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</si>
  <si>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</si>
  <si>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</si>
  <si>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</si>
  <si>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</si>
  <si>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</si>
  <si>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</si>
  <si>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</si>
  <si>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</si>
  <si>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</si>
  <si>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</si>
  <si>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</si>
  <si>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</si>
  <si>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</si>
  <si>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</si>
  <si>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</si>
  <si>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</si>
  <si>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</si>
  <si>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</si>
  <si>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</si>
  <si>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</si>
  <si>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</si>
  <si>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</si>
  <si>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</si>
  <si>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</si>
  <si>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</si>
  <si>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</si>
  <si>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</si>
  <si>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</si>
  <si>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</si>
  <si>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</si>
  <si>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</si>
  <si>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</si>
  <si>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</si>
  <si>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</si>
  <si>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</si>
  <si>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</si>
  <si>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</si>
  <si>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</si>
  <si>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</si>
  <si>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</si>
  <si>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</si>
  <si>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</si>
  <si>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</si>
  <si>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</si>
  <si>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</si>
  <si>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</si>
  <si>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</si>
  <si>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</si>
  <si>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</si>
  <si>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</si>
  <si>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</si>
  <si>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</si>
  <si>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</si>
  <si>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</si>
  <si>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</si>
  <si>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</si>
  <si>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</si>
  <si>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</si>
  <si>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</si>
  <si>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</si>
  <si>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</si>
  <si>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</si>
  <si>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</si>
  <si>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</si>
  <si>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</si>
  <si>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</si>
  <si>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</si>
  <si>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</si>
  <si>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</si>
  <si>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</si>
  <si>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</si>
  <si>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</si>
  <si>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</si>
  <si>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</si>
  <si>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</si>
  <si>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</si>
  <si>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</si>
  <si>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</si>
  <si>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</si>
  <si>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</si>
  <si>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</si>
  <si>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</si>
  <si>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</si>
  <si>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</si>
  <si>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</si>
  <si>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</si>
  <si>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</si>
  <si>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</si>
  <si>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</si>
  <si>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</si>
  <si>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</si>
  <si>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</si>
  <si>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</si>
  <si>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</si>
  <si>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TOTAL GENERAL</t>
  </si>
  <si>
    <t>MATERIAL Y SUMINISTRO</t>
  </si>
  <si>
    <t>PRODUCTOS Y UTILES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</si>
  <si>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</si>
  <si>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</si>
  <si>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</si>
  <si>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</si>
  <si>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</si>
  <si>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</si>
  <si>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</si>
  <si>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</si>
  <si>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</si>
  <si>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3.9.2</t>
  </si>
  <si>
    <t>UTILES DE ESCRITORIO</t>
  </si>
  <si>
    <t>ALIMENTOS Y BEBIDAS</t>
  </si>
  <si>
    <t>ALIMENTOS Y BEBIDAS P/P</t>
  </si>
  <si>
    <t>PRODUCTOS UTILES VARIOS</t>
  </si>
  <si>
    <t>RECOGIDA BASURA</t>
  </si>
  <si>
    <t>PRODUCTOS ELECTRICOS</t>
  </si>
  <si>
    <t>VIATICOS</t>
  </si>
  <si>
    <t>3.2.01</t>
  </si>
  <si>
    <t>2.8.8.01</t>
  </si>
  <si>
    <t>IMPUESTOS</t>
  </si>
  <si>
    <t>7.01.05</t>
  </si>
  <si>
    <t>SUELDOS TRAMITE PENSION</t>
  </si>
  <si>
    <t>PRESTACIONES LABORAL</t>
  </si>
  <si>
    <t>VACACIONES</t>
  </si>
  <si>
    <t>VIATICOS DENTRO  DEL PAIS</t>
  </si>
  <si>
    <t>PUBLICIDAD IMPRESIÓN</t>
  </si>
  <si>
    <t>IMPRESIÓN</t>
  </si>
  <si>
    <t>PRODUCTOS DE CUERO</t>
  </si>
  <si>
    <t>5.3.01</t>
  </si>
  <si>
    <t>LLANTAS Y NEUMATICOS</t>
  </si>
  <si>
    <t>PRODUCTOS DE VIDRIO</t>
  </si>
  <si>
    <t>6.2.2</t>
  </si>
  <si>
    <t>PRODUCTOS DE LOZAS</t>
  </si>
  <si>
    <t>JUNIO</t>
  </si>
  <si>
    <t>MES   JUNIO</t>
  </si>
  <si>
    <t>DISMINUCION   EN CAJA Y BANCO</t>
  </si>
  <si>
    <t xml:space="preserve">  AL  30   JUNIO  2022</t>
  </si>
  <si>
    <t>SISTEMAS EQUIPOS CLIMATIZA</t>
  </si>
  <si>
    <t>AIRES ACONDICIONADOS</t>
  </si>
  <si>
    <t>Al  30    JUNIO   2022</t>
  </si>
  <si>
    <t>AL   30   JUNIO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</si>
</sst>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16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" fillId="0" borderId="0" xfId="1" applyFont="1"/>
    <xf numFmtId="164" fontId="0" fillId="0" borderId="0" xfId="1" applyFont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0" fillId="0" borderId="0" xfId="0" applyFont="1" applyBorder="1"/>
    <xf numFmtId="0" fontId="13" fillId="0" borderId="4" xfId="0" applyFont="1" applyBorder="1"/>
    <xf numFmtId="0" fontId="13" fillId="0" borderId="0" xfId="0" applyFont="1" applyBorder="1"/>
    <xf numFmtId="0" fontId="0" fillId="0" borderId="21" xfId="0" applyFont="1" applyBorder="1"/>
    <xf numFmtId="0" fontId="0" fillId="0" borderId="2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49" fontId="0" fillId="0" borderId="19" xfId="0" applyNumberFormat="1" applyFont="1" applyBorder="1"/>
    <xf numFmtId="49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8" xfId="0" applyFont="1" applyBorder="1"/>
    <xf numFmtId="49" fontId="0" fillId="0" borderId="15" xfId="0" applyNumberFormat="1" applyFon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2" xfId="0" applyNumberFormat="1" applyFon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Border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Border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Font="1" applyBorder="1" applyAlignment="1">
      <alignment horizontal="right"/>
    </xf>
    <xf numFmtId="169" fontId="2" fillId="0" borderId="15" xfId="0" applyNumberFormat="1" applyFont="1" applyBorder="1"/>
    <xf numFmtId="43" fontId="2" fillId="0" borderId="15" xfId="1" applyNumberFormat="1" applyFont="1" applyBorder="1" applyAlignment="1">
      <alignment horizontal="right"/>
    </xf>
    <xf numFmtId="164" fontId="2" fillId="0" borderId="15" xfId="1" applyFont="1" applyBorder="1" applyAlignment="1">
      <alignment horizontal="right"/>
    </xf>
    <xf numFmtId="169" fontId="0" fillId="0" borderId="15" xfId="0" applyNumberFormat="1" applyFont="1" applyBorder="1"/>
    <xf numFmtId="164" fontId="0" fillId="0" borderId="15" xfId="1" applyFont="1" applyBorder="1"/>
    <xf numFmtId="0" fontId="0" fillId="0" borderId="0" xfId="0" applyFont="1"/>
    <xf numFmtId="164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5" xfId="1" applyFont="1" applyBorder="1"/>
    <xf numFmtId="169" fontId="2" fillId="0" borderId="0" xfId="0" applyNumberFormat="1" applyFont="1" applyBorder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15" xfId="0" applyFont="1" applyFill="1" applyBorder="1"/>
    <xf numFmtId="164" fontId="0" fillId="0" borderId="15" xfId="1" applyNumberFormat="1" applyFont="1" applyBorder="1"/>
    <xf numFmtId="4" fontId="2" fillId="0" borderId="15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Font="1" applyBorder="1"/>
    <xf numFmtId="0" fontId="0" fillId="0" borderId="22" xfId="0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Font="1" applyBorder="1"/>
    <xf numFmtId="164" fontId="2" fillId="0" borderId="24" xfId="1" applyFont="1" applyBorder="1" applyAlignment="1">
      <alignment horizontal="right"/>
    </xf>
    <xf numFmtId="164" fontId="2" fillId="0" borderId="25" xfId="1" applyFont="1" applyBorder="1" applyAlignment="1">
      <alignment horizontal="right"/>
    </xf>
    <xf numFmtId="169" fontId="0" fillId="0" borderId="0" xfId="0" applyNumberFormat="1" applyFont="1" applyBorder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" fontId="0" fillId="0" borderId="0" xfId="0" applyNumberFormat="1" applyBorder="1"/>
    <xf numFmtId="43" fontId="0" fillId="0" borderId="0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169" fontId="0" fillId="0" borderId="0" xfId="0" applyNumberFormat="1" applyBorder="1"/>
    <xf numFmtId="164" fontId="2" fillId="0" borderId="0" xfId="1" applyFont="1" applyBorder="1"/>
    <xf numFmtId="0" fontId="0" fillId="0" borderId="0" xfId="0" applyBorder="1" applyAlignment="1">
      <alignment horizontal="right"/>
    </xf>
    <xf numFmtId="164" fontId="0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164" fontId="15" fillId="0" borderId="15" xfId="1" applyFont="1" applyBorder="1" applyAlignment="1">
      <alignment horizontal="right"/>
    </xf>
    <xf numFmtId="164" fontId="16" fillId="0" borderId="15" xfId="1" applyFont="1" applyBorder="1" applyAlignment="1">
      <alignment horizontal="right"/>
    </xf>
    <xf numFmtId="169" fontId="0" fillId="0" borderId="15" xfId="0" applyNumberFormat="1" applyBorder="1"/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4" fontId="16" fillId="0" borderId="15" xfId="1" applyNumberFormat="1" applyFont="1" applyBorder="1" applyAlignment="1">
      <alignment horizontal="right"/>
    </xf>
    <xf numFmtId="169" fontId="0" fillId="0" borderId="20" xfId="0" applyNumberFormat="1" applyBorder="1"/>
    <xf numFmtId="164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7" xfId="0" applyNumberFormat="1" applyFont="1" applyBorder="1" applyAlignment="1">
      <alignment horizontal="center"/>
    </xf>
    <xf numFmtId="0" fontId="0" fillId="0" borderId="20" xfId="0" applyFont="1" applyBorder="1"/>
    <xf numFmtId="49" fontId="0" fillId="0" borderId="20" xfId="0" applyNumberFormat="1" applyFon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0" fontId="0" fillId="0" borderId="26" xfId="0" applyFont="1" applyBorder="1"/>
    <xf numFmtId="49" fontId="0" fillId="0" borderId="26" xfId="0" applyNumberFormat="1" applyFont="1" applyBorder="1"/>
    <xf numFmtId="164" fontId="0" fillId="0" borderId="26" xfId="1" applyFont="1" applyBorder="1" applyAlignment="1">
      <alignment horizontal="right"/>
    </xf>
    <xf numFmtId="0" fontId="0" fillId="0" borderId="32" xfId="0" applyFont="1" applyBorder="1"/>
    <xf numFmtId="49" fontId="0" fillId="0" borderId="32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34" xfId="0" applyFont="1" applyBorder="1"/>
    <xf numFmtId="49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29" xfId="0" applyFont="1" applyBorder="1"/>
    <xf numFmtId="0" fontId="0" fillId="0" borderId="35" xfId="0" applyFont="1" applyBorder="1"/>
    <xf numFmtId="49" fontId="0" fillId="0" borderId="35" xfId="0" applyNumberFormat="1" applyFont="1" applyBorder="1"/>
    <xf numFmtId="0" fontId="0" fillId="0" borderId="34" xfId="0" applyBorder="1"/>
    <xf numFmtId="0" fontId="16" fillId="0" borderId="15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Font="1" applyBorder="1"/>
    <xf numFmtId="169" fontId="14" fillId="0" borderId="15" xfId="0" applyNumberFormat="1" applyFont="1" applyBorder="1"/>
    <xf numFmtId="0" fontId="14" fillId="0" borderId="15" xfId="0" applyFont="1" applyFill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0" fontId="0" fillId="0" borderId="15" xfId="0" applyBorder="1"/>
    <xf numFmtId="164" fontId="14" fillId="0" borderId="0" xfId="1" applyFont="1"/>
    <xf numFmtId="40" fontId="14" fillId="0" borderId="0" xfId="0" applyNumberFormat="1" applyFont="1"/>
    <xf numFmtId="164" fontId="0" fillId="2" borderId="0" xfId="1" applyFont="1" applyFill="1"/>
    <xf numFmtId="0" fontId="14" fillId="0" borderId="0" xfId="0" applyFont="1"/>
    <xf numFmtId="0" fontId="13" fillId="0" borderId="0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0" fillId="0" borderId="29" xfId="0" applyBorder="1"/>
    <xf numFmtId="0" fontId="16" fillId="0" borderId="0" xfId="0" applyFont="1" applyBorder="1"/>
    <xf numFmtId="43" fontId="2" fillId="0" borderId="8" xfId="1" applyNumberFormat="1" applyFont="1" applyBorder="1" applyAlignment="1">
      <alignment horizontal="right"/>
    </xf>
    <xf numFmtId="164" fontId="0" fillId="0" borderId="8" xfId="1" applyFont="1" applyBorder="1"/>
    <xf numFmtId="164" fontId="0" fillId="0" borderId="8" xfId="1" applyNumberFormat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164" fontId="0" fillId="0" borderId="20" xfId="1" applyFont="1" applyBorder="1"/>
    <xf numFmtId="164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0" fillId="0" borderId="8" xfId="0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Font="1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164" fontId="25" fillId="0" borderId="9" xfId="1" applyFont="1" applyBorder="1" applyAlignment="1">
      <alignment horizontal="right"/>
    </xf>
    <xf numFmtId="164" fontId="25" fillId="0" borderId="17" xfId="1" applyFont="1" applyBorder="1" applyAlignment="1">
      <alignment horizontal="right"/>
    </xf>
    <xf numFmtId="0" fontId="1" fillId="0" borderId="0" xfId="0" applyFont="1" applyBorder="1"/>
    <xf numFmtId="17" fontId="2" fillId="0" borderId="8" xfId="0" applyNumberFormat="1" applyFont="1" applyBorder="1"/>
    <xf numFmtId="164" fontId="2" fillId="0" borderId="29" xfId="1" applyFont="1" applyBorder="1"/>
    <xf numFmtId="164" fontId="10" fillId="0" borderId="20" xfId="1" applyFont="1" applyBorder="1" applyAlignment="1">
      <alignment horizontal="right" vertical="top"/>
    </xf>
    <xf numFmtId="164" fontId="8" fillId="0" borderId="20" xfId="1" applyFont="1" applyBorder="1" applyAlignment="1">
      <alignment horizontal="right" vertical="top"/>
    </xf>
    <xf numFmtId="164" fontId="10" fillId="0" borderId="20" xfId="1" applyFont="1" applyBorder="1" applyAlignment="1">
      <alignment vertical="top"/>
    </xf>
    <xf numFmtId="164" fontId="8" fillId="0" borderId="20" xfId="1" applyFont="1" applyBorder="1" applyAlignment="1">
      <alignment vertical="top"/>
    </xf>
    <xf numFmtId="0" fontId="0" fillId="0" borderId="9" xfId="0" applyBorder="1"/>
    <xf numFmtId="164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164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164" fontId="10" fillId="0" borderId="29" xfId="1" applyFont="1" applyBorder="1" applyAlignment="1">
      <alignment horizontal="right" vertical="top"/>
    </xf>
    <xf numFmtId="0" fontId="0" fillId="0" borderId="6" xfId="0" applyBorder="1"/>
    <xf numFmtId="164" fontId="6" fillId="0" borderId="17" xfId="1" applyFont="1" applyBorder="1" applyAlignment="1">
      <alignment horizontal="center" vertical="top" wrapText="1"/>
    </xf>
    <xf numFmtId="164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164" fontId="12" fillId="0" borderId="26" xfId="1" applyFont="1" applyBorder="1" applyAlignment="1">
      <alignment horizontal="right"/>
    </xf>
    <xf numFmtId="164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164" fontId="15" fillId="0" borderId="40" xfId="1" applyFont="1" applyBorder="1" applyAlignment="1">
      <alignment horizontal="right"/>
    </xf>
    <xf numFmtId="0" fontId="9" fillId="0" borderId="0" xfId="0" applyFont="1"/>
    <xf numFmtId="164" fontId="15" fillId="0" borderId="16" xfId="1" applyFont="1" applyBorder="1" applyAlignment="1">
      <alignment horizontal="right"/>
    </xf>
    <xf numFmtId="164" fontId="14" fillId="0" borderId="8" xfId="1" applyFont="1" applyBorder="1" applyAlignment="1">
      <alignment horizontal="right"/>
    </xf>
    <xf numFmtId="164" fontId="14" fillId="0" borderId="15" xfId="1" applyFont="1" applyBorder="1" applyAlignment="1">
      <alignment horizontal="right"/>
    </xf>
    <xf numFmtId="0" fontId="0" fillId="0" borderId="0" xfId="0" applyFont="1" applyFill="1" applyBorder="1"/>
    <xf numFmtId="164" fontId="14" fillId="0" borderId="15" xfId="1" applyFont="1" applyBorder="1"/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0" fontId="14" fillId="0" borderId="0" xfId="0" applyFont="1" applyBorder="1"/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8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78" t="s">
        <v>0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80"/>
      <c r="O9" s="177"/>
      <c r="P9" s="5"/>
    </row>
    <row r="10" spans="1:16" ht="15">
      <c r="A10" s="281" t="s">
        <v>1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3"/>
      <c r="O10" s="180"/>
      <c r="P10" s="5"/>
    </row>
    <row r="11" spans="1:16" ht="1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284" t="s">
        <v>2</v>
      </c>
      <c r="N11" s="285"/>
      <c r="O11" s="180"/>
      <c r="P11" s="5"/>
    </row>
    <row r="12" spans="1:16" ht="15">
      <c r="A12" s="50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6" t="s">
        <v>5</v>
      </c>
      <c r="N12" s="287"/>
      <c r="O12" s="71"/>
      <c r="P12" s="5"/>
    </row>
    <row r="13" spans="1:16" ht="15">
      <c r="A13" s="50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10"/>
      <c r="O13" s="70"/>
      <c r="P13" s="5"/>
    </row>
    <row r="14" spans="1:16" ht="15">
      <c r="A14" s="50" t="s">
        <v>131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10"/>
      <c r="O14" s="70"/>
      <c r="P14" s="5"/>
    </row>
    <row r="15" spans="1:16" ht="15.75" thickBot="1">
      <c r="A15" s="50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10"/>
      <c r="O15" s="73"/>
      <c r="P15" s="5"/>
    </row>
    <row r="16" spans="1:16" ht="13.5" thickBo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76"/>
      <c r="P16" s="5"/>
    </row>
    <row r="17" spans="1:22">
      <c r="A17" s="288" t="s">
        <v>10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0"/>
      <c r="L17" s="291" t="s">
        <v>11</v>
      </c>
      <c r="M17" s="291"/>
      <c r="N17" s="292"/>
      <c r="P17" s="5"/>
    </row>
    <row r="18" spans="1:22">
      <c r="A18" s="273" t="s">
        <v>12</v>
      </c>
      <c r="B18" s="274"/>
      <c r="C18" s="273"/>
      <c r="D18" s="273"/>
      <c r="E18" s="273"/>
      <c r="F18" s="273"/>
      <c r="G18" s="273"/>
      <c r="H18" s="273"/>
      <c r="I18" s="275" t="s">
        <v>13</v>
      </c>
      <c r="J18" s="276"/>
      <c r="K18" s="277"/>
      <c r="L18" s="77" t="s">
        <v>14</v>
      </c>
      <c r="M18" s="78" t="s">
        <v>15</v>
      </c>
      <c r="N18" s="79" t="s">
        <v>16</v>
      </c>
      <c r="P18" s="5"/>
    </row>
    <row r="19" spans="1:22" ht="24.75" customHeight="1" thickBo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83" t="s">
        <v>29</v>
      </c>
    </row>
    <row r="20" spans="1:22" ht="13.5" thickBot="1">
      <c r="A20" s="57"/>
      <c r="B20" s="58"/>
      <c r="C20" s="57"/>
      <c r="D20" s="57"/>
      <c r="E20" s="57"/>
      <c r="F20" s="57"/>
      <c r="G20" s="57"/>
      <c r="H20" s="59"/>
      <c r="I20" s="57"/>
      <c r="J20" s="84"/>
      <c r="K20" s="84"/>
      <c r="L20" s="85"/>
      <c r="M20" s="86"/>
      <c r="N20" s="87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H21" s="62"/>
      <c r="I21" s="61">
        <v>2</v>
      </c>
      <c r="J21" s="61"/>
      <c r="K21" s="61"/>
      <c r="L21" s="133" t="s">
        <v>115</v>
      </c>
      <c r="M21" s="88">
        <f>+M22+M25+M28+M31</f>
        <v>2972510.27</v>
      </c>
      <c r="N21" s="89">
        <f>+N22+N25+N28+N31</f>
        <v>2924954.27</v>
      </c>
      <c r="O21" s="90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93">
        <f>+M23+M24</f>
        <v>2175450</v>
      </c>
      <c r="N22" s="94">
        <f>SUM(N23+N24)</f>
        <v>2175450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96">
        <f>+N23</f>
        <v>1740450</v>
      </c>
      <c r="N23" s="96">
        <v>1740450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97" t="s">
        <v>33</v>
      </c>
      <c r="M24" s="98">
        <f>+N24</f>
        <v>435000</v>
      </c>
      <c r="N24" s="96">
        <v>435000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65"/>
      <c r="F25" s="65"/>
      <c r="G25" s="49"/>
      <c r="H25" s="66"/>
      <c r="I25" s="65"/>
      <c r="J25" s="91">
        <v>1.2</v>
      </c>
      <c r="K25" s="91"/>
      <c r="L25" s="92" t="s">
        <v>34</v>
      </c>
      <c r="M25" s="100">
        <f>SUM(M26+M27)</f>
        <v>370600</v>
      </c>
      <c r="N25" s="100">
        <f>SUM(N26+N27)</f>
        <v>323044</v>
      </c>
    </row>
    <row r="26" spans="1:22">
      <c r="A26" s="64"/>
      <c r="B26" s="65"/>
      <c r="C26" s="66"/>
      <c r="D26" s="67"/>
      <c r="E26" s="65"/>
      <c r="F26" s="65"/>
      <c r="G26" s="49"/>
      <c r="H26" s="66"/>
      <c r="I26" s="65"/>
      <c r="J26" s="91"/>
      <c r="K26" s="91" t="s">
        <v>35</v>
      </c>
      <c r="L26" s="140" t="s">
        <v>122</v>
      </c>
      <c r="M26" s="96">
        <v>208500</v>
      </c>
      <c r="N26" s="96">
        <v>160944</v>
      </c>
    </row>
    <row r="27" spans="1:22">
      <c r="A27" s="64"/>
      <c r="B27" s="65"/>
      <c r="C27" s="66"/>
      <c r="D27" s="67"/>
      <c r="E27" s="65"/>
      <c r="F27" s="65"/>
      <c r="G27" s="49"/>
      <c r="H27" s="66"/>
      <c r="I27" s="65"/>
      <c r="J27" s="91"/>
      <c r="K27" s="91" t="s">
        <v>36</v>
      </c>
      <c r="L27" s="95" t="s">
        <v>37</v>
      </c>
      <c r="M27" s="96">
        <v>162100</v>
      </c>
      <c r="N27" s="96">
        <v>162100</v>
      </c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102">
        <v>1.3</v>
      </c>
      <c r="K28" s="91"/>
      <c r="L28" s="92" t="s">
        <v>118</v>
      </c>
      <c r="M28" s="100">
        <f>SUM(M29+M30)</f>
        <v>100000</v>
      </c>
      <c r="N28" s="100">
        <f>SUM(N29+N30)</f>
        <v>100000</v>
      </c>
      <c r="Q28" s="110"/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91"/>
      <c r="K29" s="91" t="s">
        <v>38</v>
      </c>
      <c r="L29" s="95" t="s">
        <v>39</v>
      </c>
      <c r="M29" s="96">
        <v>50000</v>
      </c>
      <c r="N29" s="96">
        <v>50000</v>
      </c>
      <c r="Q29" s="110"/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175" t="s">
        <v>40</v>
      </c>
      <c r="L30" s="136" t="s">
        <v>119</v>
      </c>
      <c r="M30" s="132">
        <v>50000</v>
      </c>
      <c r="N30" s="132">
        <v>50000</v>
      </c>
      <c r="Q30" s="110"/>
      <c r="S30" s="26"/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91">
        <v>1.5</v>
      </c>
      <c r="K31" s="91"/>
      <c r="L31" s="92" t="s">
        <v>41</v>
      </c>
      <c r="M31" s="103">
        <f>SUM(M32+M33+M34)</f>
        <v>326460.26999999996</v>
      </c>
      <c r="N31" s="103">
        <f>SUM(N32+N33+N34)</f>
        <v>326460.26999999996</v>
      </c>
      <c r="Q31" s="110"/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65"/>
      <c r="K32" s="104">
        <v>5.0999999999999996</v>
      </c>
      <c r="L32" s="95" t="s">
        <v>42</v>
      </c>
      <c r="M32" s="98">
        <v>151589.51999999999</v>
      </c>
      <c r="N32" s="98">
        <v>151589.51999999999</v>
      </c>
      <c r="Q32" s="35"/>
    </row>
    <row r="33" spans="1:24">
      <c r="A33" s="64"/>
      <c r="B33" s="65"/>
      <c r="C33" s="66"/>
      <c r="D33" s="67"/>
      <c r="E33" s="65"/>
      <c r="F33" s="65"/>
      <c r="H33" s="66"/>
      <c r="I33" s="65"/>
      <c r="J33" s="65"/>
      <c r="K33" s="104">
        <v>5.2</v>
      </c>
      <c r="L33" s="95" t="s">
        <v>43</v>
      </c>
      <c r="M33" s="105">
        <v>154456.95000000001</v>
      </c>
      <c r="N33" s="153">
        <v>154456.95000000001</v>
      </c>
    </row>
    <row r="34" spans="1:24">
      <c r="A34" s="64"/>
      <c r="B34" s="65"/>
      <c r="C34" s="66"/>
      <c r="D34" s="67"/>
      <c r="E34" s="65"/>
      <c r="F34" s="65"/>
      <c r="H34" s="66"/>
      <c r="I34" s="65"/>
      <c r="J34" s="65"/>
      <c r="K34" s="104">
        <v>5.3</v>
      </c>
      <c r="L34" s="95" t="s">
        <v>44</v>
      </c>
      <c r="M34" s="105">
        <v>20413.8</v>
      </c>
      <c r="N34" s="105">
        <v>20413.8</v>
      </c>
      <c r="Q34" s="3"/>
    </row>
    <row r="35" spans="1:24">
      <c r="A35" s="64"/>
      <c r="B35" s="65"/>
      <c r="C35" s="66"/>
      <c r="D35" s="67"/>
      <c r="E35" s="65"/>
      <c r="F35" s="65"/>
      <c r="H35" s="66"/>
      <c r="I35" s="65">
        <v>2</v>
      </c>
      <c r="J35" s="65"/>
      <c r="K35" s="104"/>
      <c r="L35" s="92" t="s">
        <v>45</v>
      </c>
      <c r="M35" s="106">
        <f>SUM(M36+M39+M41+M43+M45+M47)</f>
        <v>641887.12</v>
      </c>
      <c r="N35" s="106">
        <f>SUM(N36+N39+N41+N43+N45)</f>
        <v>610801.29</v>
      </c>
    </row>
    <row r="36" spans="1:24">
      <c r="A36" s="64"/>
      <c r="B36" s="65"/>
      <c r="C36" s="66"/>
      <c r="D36" s="67"/>
      <c r="E36" s="65"/>
      <c r="F36" s="65"/>
      <c r="H36" s="66"/>
      <c r="I36" s="65"/>
      <c r="J36" s="65">
        <v>2.1</v>
      </c>
      <c r="K36" s="104"/>
      <c r="L36" s="92" t="s">
        <v>46</v>
      </c>
      <c r="M36" s="188">
        <f>SUM(+M38+M37)</f>
        <v>4900.8</v>
      </c>
      <c r="N36" s="137">
        <f>SUM(+N38+N37)</f>
        <v>4900.8</v>
      </c>
    </row>
    <row r="37" spans="1:24">
      <c r="A37" s="64"/>
      <c r="B37" s="65"/>
      <c r="C37" s="66"/>
      <c r="D37" s="67"/>
      <c r="E37" s="65"/>
      <c r="F37" s="65"/>
      <c r="H37" s="66"/>
      <c r="I37" s="65"/>
      <c r="J37" s="65"/>
      <c r="K37" s="104">
        <v>1.7</v>
      </c>
      <c r="L37" s="184" t="s">
        <v>132</v>
      </c>
      <c r="M37" s="108">
        <f>608.8+1700</f>
        <v>2308.8000000000002</v>
      </c>
      <c r="N37" s="108">
        <f>+M37</f>
        <v>2308.8000000000002</v>
      </c>
      <c r="S37" s="3"/>
      <c r="X37" s="193"/>
    </row>
    <row r="38" spans="1:24">
      <c r="A38" s="64"/>
      <c r="B38" s="65"/>
      <c r="C38" s="66"/>
      <c r="D38" s="67"/>
      <c r="E38" s="65"/>
      <c r="F38" s="65"/>
      <c r="H38" s="66"/>
      <c r="I38" s="65"/>
      <c r="J38" s="65"/>
      <c r="K38" s="104">
        <v>1.8</v>
      </c>
      <c r="L38" s="136" t="s">
        <v>125</v>
      </c>
      <c r="M38" s="108">
        <v>2592</v>
      </c>
      <c r="N38" s="108">
        <v>2592</v>
      </c>
      <c r="U38" s="3"/>
      <c r="W38" s="3"/>
      <c r="X38" s="3"/>
    </row>
    <row r="39" spans="1:24">
      <c r="A39" s="64"/>
      <c r="B39" s="65"/>
      <c r="C39" s="66"/>
      <c r="D39" s="67"/>
      <c r="E39" s="65"/>
      <c r="F39" s="65"/>
      <c r="H39" s="66"/>
      <c r="I39" s="65"/>
      <c r="J39" s="65">
        <v>2.4</v>
      </c>
      <c r="K39" s="104"/>
      <c r="L39" s="92" t="s">
        <v>47</v>
      </c>
      <c r="M39" s="106">
        <f>SUM(M40)</f>
        <v>5188.59</v>
      </c>
      <c r="N39" s="106">
        <f>SUM(N40)</f>
        <v>5188.59</v>
      </c>
      <c r="Q39" s="187"/>
      <c r="X39" s="3"/>
    </row>
    <row r="40" spans="1:24">
      <c r="A40" s="64"/>
      <c r="B40" s="65"/>
      <c r="C40" s="66"/>
      <c r="D40" s="67"/>
      <c r="E40" s="65"/>
      <c r="F40" s="65"/>
      <c r="H40" s="66"/>
      <c r="I40" s="65"/>
      <c r="J40" s="65"/>
      <c r="K40" s="104">
        <v>4.0999999999999996</v>
      </c>
      <c r="L40" s="136" t="s">
        <v>120</v>
      </c>
      <c r="M40" s="137">
        <v>5188.59</v>
      </c>
      <c r="N40" s="137">
        <f>+M40</f>
        <v>5188.59</v>
      </c>
      <c r="T40" s="3"/>
      <c r="X40" s="3"/>
    </row>
    <row r="41" spans="1:24">
      <c r="A41" s="64"/>
      <c r="B41" s="65"/>
      <c r="C41" s="66"/>
      <c r="D41" s="67"/>
      <c r="E41" s="65"/>
      <c r="F41" s="65"/>
      <c r="H41" s="66"/>
      <c r="I41" s="65"/>
      <c r="J41" s="65">
        <v>2.5</v>
      </c>
      <c r="K41" s="104"/>
      <c r="L41" s="92" t="s">
        <v>48</v>
      </c>
      <c r="M41" s="106">
        <f>+M42</f>
        <v>436714</v>
      </c>
      <c r="N41" s="106">
        <f>+N42</f>
        <v>418209</v>
      </c>
      <c r="T41" s="3"/>
      <c r="X41" s="3"/>
    </row>
    <row r="42" spans="1:24">
      <c r="A42" s="64"/>
      <c r="B42" s="65"/>
      <c r="C42" s="66"/>
      <c r="D42" s="67"/>
      <c r="E42" s="65"/>
      <c r="F42" s="65"/>
      <c r="H42" s="66"/>
      <c r="I42" s="65"/>
      <c r="J42" s="65"/>
      <c r="K42" s="104">
        <v>5.0999999999999996</v>
      </c>
      <c r="L42" s="95" t="s">
        <v>49</v>
      </c>
      <c r="M42" s="108">
        <v>436714</v>
      </c>
      <c r="N42" s="108">
        <v>418209</v>
      </c>
      <c r="T42" s="3"/>
      <c r="X42" s="3"/>
    </row>
    <row r="43" spans="1:24">
      <c r="A43" s="64"/>
      <c r="B43" s="65"/>
      <c r="C43" s="66"/>
      <c r="D43" s="67"/>
      <c r="E43" s="65"/>
      <c r="F43" s="65"/>
      <c r="H43" s="66"/>
      <c r="I43" s="65"/>
      <c r="J43" s="65">
        <v>2.6</v>
      </c>
      <c r="K43" s="104"/>
      <c r="L43" s="92" t="s">
        <v>50</v>
      </c>
      <c r="M43" s="106">
        <f>+M44</f>
        <v>189476.73</v>
      </c>
      <c r="N43" s="106">
        <f>+N44</f>
        <v>180002.9</v>
      </c>
      <c r="T43" s="3"/>
      <c r="V43" s="3"/>
    </row>
    <row r="44" spans="1:24">
      <c r="A44" s="64"/>
      <c r="B44" s="65"/>
      <c r="C44" s="66"/>
      <c r="D44" s="67"/>
      <c r="E44" s="65"/>
      <c r="F44" s="65"/>
      <c r="H44" s="66"/>
      <c r="I44" s="65"/>
      <c r="J44" s="65"/>
      <c r="K44" s="104">
        <v>6.3</v>
      </c>
      <c r="L44" s="140" t="s">
        <v>124</v>
      </c>
      <c r="M44" s="137">
        <f>31560+157916.73</f>
        <v>189476.73</v>
      </c>
      <c r="N44" s="108">
        <f>29982+150020.9</f>
        <v>180002.9</v>
      </c>
    </row>
    <row r="45" spans="1:24">
      <c r="A45" s="64"/>
      <c r="B45" s="65"/>
      <c r="C45" s="66"/>
      <c r="D45" s="67"/>
      <c r="E45" s="65"/>
      <c r="F45" s="65"/>
      <c r="H45" s="66"/>
      <c r="I45" s="65"/>
      <c r="J45" s="65">
        <v>2.7</v>
      </c>
      <c r="K45" s="104"/>
      <c r="L45" s="92" t="s">
        <v>51</v>
      </c>
      <c r="M45" s="107">
        <f>+M46</f>
        <v>2500</v>
      </c>
      <c r="N45" s="107">
        <f>+M45</f>
        <v>2500</v>
      </c>
      <c r="S45" s="3"/>
    </row>
    <row r="46" spans="1:24">
      <c r="A46" s="64"/>
      <c r="B46" s="65"/>
      <c r="C46" s="66"/>
      <c r="D46" s="67"/>
      <c r="E46" s="65"/>
      <c r="F46" s="65"/>
      <c r="H46" s="66"/>
      <c r="I46" s="65"/>
      <c r="J46" s="65"/>
      <c r="K46" s="185" t="s">
        <v>133</v>
      </c>
      <c r="L46" s="184" t="s">
        <v>134</v>
      </c>
      <c r="M46" s="147">
        <v>2500</v>
      </c>
      <c r="N46" s="147">
        <f>+M46</f>
        <v>2500</v>
      </c>
      <c r="U46" s="3"/>
      <c r="V46" s="26"/>
    </row>
    <row r="47" spans="1:24">
      <c r="A47" s="64"/>
      <c r="B47" s="65"/>
      <c r="C47" s="66"/>
      <c r="D47" s="67"/>
      <c r="E47" s="65"/>
      <c r="F47" s="65"/>
      <c r="H47" s="66"/>
      <c r="I47" s="65"/>
      <c r="J47" s="189">
        <v>2.8</v>
      </c>
      <c r="K47" s="189"/>
      <c r="L47" s="92" t="s">
        <v>52</v>
      </c>
      <c r="M47" s="107">
        <f>+M48</f>
        <v>3107</v>
      </c>
      <c r="N47" s="107">
        <f>+M47</f>
        <v>3107</v>
      </c>
      <c r="U47" s="3"/>
    </row>
    <row r="48" spans="1:24">
      <c r="A48" s="64"/>
      <c r="B48" s="65"/>
      <c r="C48" s="66"/>
      <c r="D48" s="67"/>
      <c r="E48" s="65"/>
      <c r="F48" s="65"/>
      <c r="H48" s="66"/>
      <c r="I48" s="65"/>
      <c r="J48" s="65"/>
      <c r="K48" s="189" t="s">
        <v>53</v>
      </c>
      <c r="L48" s="140" t="s">
        <v>54</v>
      </c>
      <c r="M48" s="147">
        <v>3107</v>
      </c>
      <c r="N48" s="147">
        <f>+M48</f>
        <v>3107</v>
      </c>
      <c r="U48" s="3"/>
    </row>
    <row r="49" spans="1:23">
      <c r="A49" s="64"/>
      <c r="B49" s="65"/>
      <c r="C49" s="66"/>
      <c r="D49" s="67"/>
      <c r="E49" s="65"/>
      <c r="F49" s="65"/>
      <c r="H49" s="66"/>
      <c r="I49" s="65">
        <v>2</v>
      </c>
      <c r="J49" s="65">
        <v>3</v>
      </c>
      <c r="K49" s="65"/>
      <c r="L49" s="92" t="s">
        <v>55</v>
      </c>
      <c r="M49" s="94">
        <f>SUM(M50+M52+M54)</f>
        <v>249655.84</v>
      </c>
      <c r="N49" s="94">
        <f>SUM(N50+N52+N54)</f>
        <v>248809.84</v>
      </c>
    </row>
    <row r="50" spans="1:23">
      <c r="A50" s="64"/>
      <c r="B50" s="65"/>
      <c r="C50" s="66"/>
      <c r="D50" s="67"/>
      <c r="E50" s="65"/>
      <c r="F50" s="65"/>
      <c r="H50" s="66"/>
      <c r="I50" s="65"/>
      <c r="J50" s="65">
        <v>3.1</v>
      </c>
      <c r="K50" s="65" t="s">
        <v>56</v>
      </c>
      <c r="L50" s="95" t="s">
        <v>57</v>
      </c>
      <c r="M50" s="94">
        <v>31472.400000000001</v>
      </c>
      <c r="N50" s="94">
        <f>+N51</f>
        <v>31472.400000000001</v>
      </c>
      <c r="S50" s="3"/>
    </row>
    <row r="51" spans="1:23">
      <c r="A51" s="64"/>
      <c r="B51" s="65"/>
      <c r="C51" s="66"/>
      <c r="D51" s="67"/>
      <c r="E51" s="65"/>
      <c r="F51" s="65"/>
      <c r="H51" s="66"/>
      <c r="I51" s="65"/>
      <c r="J51" s="65"/>
      <c r="K51" s="65" t="s">
        <v>58</v>
      </c>
      <c r="L51" s="95" t="s">
        <v>59</v>
      </c>
      <c r="M51" s="98">
        <v>31472.400000000001</v>
      </c>
      <c r="N51" s="98">
        <f>+M51</f>
        <v>31472.400000000001</v>
      </c>
    </row>
    <row r="52" spans="1:23">
      <c r="A52" s="64"/>
      <c r="B52" s="65"/>
      <c r="C52" s="66"/>
      <c r="D52" s="67"/>
      <c r="E52" s="65"/>
      <c r="F52" s="65"/>
      <c r="H52" s="66"/>
      <c r="I52" s="65"/>
      <c r="J52" s="65">
        <v>3.7</v>
      </c>
      <c r="K52" s="109"/>
      <c r="L52" s="92" t="s">
        <v>60</v>
      </c>
      <c r="M52" s="94">
        <f>+M53</f>
        <v>201500</v>
      </c>
      <c r="N52" s="94">
        <f>SUM(N53)</f>
        <v>200654</v>
      </c>
      <c r="V52" s="3"/>
      <c r="W52" s="3"/>
    </row>
    <row r="53" spans="1:23">
      <c r="A53" s="64"/>
      <c r="B53" s="65"/>
      <c r="C53" s="66"/>
      <c r="D53" s="67"/>
      <c r="E53" s="65"/>
      <c r="F53" s="65"/>
      <c r="H53" s="66"/>
      <c r="I53" s="65"/>
      <c r="J53" s="65"/>
      <c r="K53" s="65" t="s">
        <v>61</v>
      </c>
      <c r="L53" s="95" t="s">
        <v>62</v>
      </c>
      <c r="M53" s="98">
        <f>200000+1500</f>
        <v>201500</v>
      </c>
      <c r="N53" s="98">
        <f>199154+1500</f>
        <v>200654</v>
      </c>
      <c r="V53" s="3"/>
      <c r="W53" s="3"/>
    </row>
    <row r="54" spans="1:23">
      <c r="A54" s="64"/>
      <c r="B54" s="65"/>
      <c r="C54" s="66"/>
      <c r="D54" s="67"/>
      <c r="E54" s="65"/>
      <c r="F54" s="65"/>
      <c r="H54" s="66"/>
      <c r="I54" s="65"/>
      <c r="J54" s="65">
        <v>3.9</v>
      </c>
      <c r="K54" s="109"/>
      <c r="L54" s="92" t="s">
        <v>63</v>
      </c>
      <c r="M54" s="115">
        <f>+M55+M56+M57</f>
        <v>16683.439999999999</v>
      </c>
      <c r="N54" s="115">
        <f>+N55+N56+N57</f>
        <v>16683.439999999999</v>
      </c>
      <c r="S54" s="26"/>
      <c r="V54" s="3"/>
      <c r="W54" s="3"/>
    </row>
    <row r="55" spans="1:23">
      <c r="A55" s="64"/>
      <c r="B55" s="65"/>
      <c r="C55" s="66"/>
      <c r="D55" s="67"/>
      <c r="E55" s="65"/>
      <c r="F55" s="65"/>
      <c r="H55" s="66"/>
      <c r="I55" s="65"/>
      <c r="J55" s="65"/>
      <c r="K55" s="186" t="s">
        <v>135</v>
      </c>
      <c r="L55" s="136" t="s">
        <v>136</v>
      </c>
      <c r="M55" s="98">
        <v>901.44</v>
      </c>
      <c r="N55" s="98">
        <f>+M55</f>
        <v>901.44</v>
      </c>
      <c r="Q55" s="26"/>
      <c r="V55" s="3"/>
      <c r="W55" s="3"/>
    </row>
    <row r="56" spans="1:23">
      <c r="A56" s="64"/>
      <c r="B56" s="65"/>
      <c r="C56" s="66"/>
      <c r="D56" s="67"/>
      <c r="E56" s="65"/>
      <c r="F56" s="65"/>
      <c r="H56" s="66"/>
      <c r="I56" s="65"/>
      <c r="J56" s="65"/>
      <c r="K56" s="134" t="s">
        <v>127</v>
      </c>
      <c r="L56" s="136" t="s">
        <v>128</v>
      </c>
      <c r="M56" s="98">
        <v>1155</v>
      </c>
      <c r="N56" s="98">
        <f>+M56</f>
        <v>1155</v>
      </c>
      <c r="V56" s="3"/>
      <c r="W56" s="3"/>
    </row>
    <row r="57" spans="1:23">
      <c r="A57" s="64"/>
      <c r="B57" s="65"/>
      <c r="C57" s="66"/>
      <c r="D57" s="67"/>
      <c r="E57" s="65"/>
      <c r="F57" s="65"/>
      <c r="H57" s="66"/>
      <c r="I57" s="65"/>
      <c r="J57" s="65"/>
      <c r="K57" s="65" t="s">
        <v>64</v>
      </c>
      <c r="L57" s="95" t="s">
        <v>65</v>
      </c>
      <c r="M57" s="98">
        <f>5369.65+8257.35+1000</f>
        <v>14627</v>
      </c>
      <c r="N57" s="98">
        <f>+M57</f>
        <v>14627</v>
      </c>
      <c r="P57" s="150"/>
      <c r="V57" s="3"/>
      <c r="W57" s="3"/>
    </row>
    <row r="58" spans="1:23">
      <c r="A58" s="64"/>
      <c r="B58" s="65"/>
      <c r="C58" s="66"/>
      <c r="D58" s="67"/>
      <c r="E58" s="65"/>
      <c r="F58" s="65"/>
      <c r="H58" s="66"/>
      <c r="I58" s="65"/>
      <c r="J58" s="65"/>
      <c r="K58" s="65"/>
      <c r="L58" s="136" t="s">
        <v>129</v>
      </c>
      <c r="M58" s="98"/>
      <c r="N58" s="98">
        <v>966744</v>
      </c>
      <c r="P58" s="150"/>
      <c r="R58" s="3"/>
    </row>
    <row r="59" spans="1:23">
      <c r="A59" s="113"/>
      <c r="B59" s="49"/>
      <c r="C59" s="49"/>
      <c r="D59" s="114"/>
      <c r="E59" s="49"/>
      <c r="F59" s="49"/>
      <c r="G59" s="6"/>
      <c r="H59" s="49"/>
      <c r="I59" s="49"/>
      <c r="J59" s="49"/>
      <c r="K59" s="49"/>
      <c r="L59" s="184" t="s">
        <v>138</v>
      </c>
      <c r="M59" s="176">
        <v>854250</v>
      </c>
      <c r="N59" s="120">
        <v>0</v>
      </c>
      <c r="P59" s="150"/>
      <c r="Q59" s="26"/>
      <c r="T59" s="3"/>
      <c r="U59" s="3"/>
    </row>
    <row r="60" spans="1:23">
      <c r="A60" s="113"/>
      <c r="B60" s="49"/>
      <c r="C60" s="49"/>
      <c r="D60" s="114"/>
      <c r="E60" s="49"/>
      <c r="F60" s="49"/>
      <c r="G60" s="6"/>
      <c r="H60" s="49"/>
      <c r="I60" s="49"/>
      <c r="J60" s="49"/>
      <c r="K60" s="49"/>
      <c r="L60" s="184" t="s">
        <v>139</v>
      </c>
      <c r="M60" s="120"/>
      <c r="N60" s="120">
        <v>0</v>
      </c>
      <c r="P60" s="150"/>
      <c r="R60" s="3"/>
    </row>
    <row r="61" spans="1:23">
      <c r="A61" s="113"/>
      <c r="B61" s="49"/>
      <c r="C61" s="49"/>
      <c r="D61" s="114"/>
      <c r="E61" s="49"/>
      <c r="F61" s="49"/>
      <c r="G61" s="6"/>
      <c r="H61" s="49"/>
      <c r="I61" s="49"/>
      <c r="J61" s="49"/>
      <c r="K61" s="49"/>
      <c r="L61" s="95"/>
      <c r="M61" s="176">
        <f>+M21+M35+M49+M59+M60</f>
        <v>4718303.2300000004</v>
      </c>
      <c r="N61" s="176">
        <f>+N21+N35+N49+N60+N58</f>
        <v>4751309.4000000004</v>
      </c>
      <c r="P61" s="150"/>
    </row>
    <row r="62" spans="1:23">
      <c r="A62" s="159"/>
      <c r="B62" s="160"/>
      <c r="C62" s="161"/>
      <c r="D62" s="162"/>
      <c r="E62" s="161"/>
      <c r="F62" s="49"/>
      <c r="G62" s="158"/>
      <c r="H62" s="49"/>
      <c r="I62" s="161"/>
      <c r="J62" s="161"/>
      <c r="K62" s="161"/>
      <c r="L62" s="183"/>
      <c r="M62" s="163"/>
      <c r="N62" s="163"/>
      <c r="P62" s="150"/>
    </row>
    <row r="63" spans="1:23">
      <c r="A63" s="165"/>
      <c r="B63" s="61"/>
      <c r="C63" s="164"/>
      <c r="D63" s="67"/>
      <c r="E63" s="65"/>
      <c r="F63" s="65"/>
      <c r="G63" s="6"/>
      <c r="H63" s="66"/>
      <c r="I63" s="65"/>
      <c r="J63" s="65"/>
      <c r="K63" s="65"/>
      <c r="L63" s="95"/>
      <c r="M63" s="98"/>
      <c r="N63" s="98"/>
      <c r="P63" s="150"/>
      <c r="R63" s="3"/>
    </row>
    <row r="64" spans="1:23">
      <c r="A64" s="64"/>
      <c r="B64" s="65"/>
      <c r="C64" s="65"/>
      <c r="D64" s="157"/>
      <c r="E64" s="65"/>
      <c r="F64" s="65"/>
      <c r="H64" s="66"/>
      <c r="I64" s="65"/>
      <c r="J64" s="65"/>
      <c r="K64" s="65"/>
      <c r="L64" s="135"/>
      <c r="M64" s="138"/>
      <c r="N64" s="138"/>
      <c r="P64" s="150"/>
      <c r="Q64" s="26"/>
    </row>
    <row r="65" spans="1:23">
      <c r="A65" s="64"/>
      <c r="B65" s="65"/>
      <c r="C65" s="66"/>
      <c r="D65" s="67"/>
      <c r="E65" s="65"/>
      <c r="F65" s="65"/>
      <c r="H65" s="66"/>
      <c r="I65" s="65"/>
      <c r="J65" s="65"/>
      <c r="K65" s="65"/>
      <c r="L65" s="95"/>
      <c r="M65" s="98"/>
      <c r="N65" s="98"/>
      <c r="P65" s="150"/>
      <c r="R65" s="26"/>
      <c r="S65" s="190"/>
      <c r="T65" s="3"/>
    </row>
    <row r="66" spans="1:23">
      <c r="A66" s="64"/>
      <c r="B66" s="65"/>
      <c r="C66" s="66"/>
      <c r="D66" s="67"/>
      <c r="E66" s="65"/>
      <c r="F66" s="65"/>
      <c r="H66" s="66"/>
      <c r="I66" s="65"/>
      <c r="J66" s="65"/>
      <c r="K66" s="134"/>
      <c r="L66" s="136"/>
      <c r="M66" s="139"/>
      <c r="N66" s="139"/>
    </row>
    <row r="67" spans="1:23">
      <c r="A67" s="166"/>
      <c r="B67" s="65"/>
      <c r="C67" s="65"/>
      <c r="D67" s="67"/>
      <c r="E67" s="65"/>
      <c r="F67" s="49"/>
      <c r="G67" s="167"/>
      <c r="H67" s="49"/>
      <c r="I67" s="156"/>
      <c r="J67" s="65"/>
      <c r="K67" s="134"/>
      <c r="L67" s="151"/>
      <c r="M67" s="138"/>
      <c r="N67" s="154"/>
    </row>
    <row r="68" spans="1:23">
      <c r="A68" s="166"/>
      <c r="B68" s="65"/>
      <c r="C68" s="65"/>
      <c r="D68" s="67"/>
      <c r="E68" s="65"/>
      <c r="F68" s="49"/>
      <c r="G68" s="167"/>
      <c r="H68" s="49"/>
      <c r="I68" s="156"/>
      <c r="J68" s="65"/>
      <c r="K68" s="134"/>
      <c r="L68" s="151"/>
      <c r="M68" s="139"/>
      <c r="N68" s="152"/>
    </row>
    <row r="69" spans="1:23" ht="13.5" thickBot="1">
      <c r="A69" s="155"/>
      <c r="B69" s="171"/>
      <c r="C69" s="172"/>
      <c r="D69" s="173"/>
      <c r="E69" s="172"/>
      <c r="F69" s="49"/>
      <c r="G69" s="174"/>
      <c r="H69" s="49"/>
      <c r="I69" s="168"/>
      <c r="J69" s="172"/>
      <c r="K69" s="172"/>
      <c r="L69" s="148"/>
      <c r="M69" s="139"/>
      <c r="N69" s="149"/>
      <c r="Q69" s="26"/>
      <c r="T69" s="3"/>
    </row>
    <row r="70" spans="1:23" ht="13.5" thickBot="1">
      <c r="A70" s="169"/>
      <c r="B70" s="170"/>
      <c r="C70" s="53"/>
      <c r="D70" s="111"/>
      <c r="E70" s="53"/>
      <c r="F70" s="53"/>
      <c r="G70" s="112"/>
      <c r="H70" s="53"/>
      <c r="I70" s="53"/>
      <c r="J70" s="53"/>
      <c r="K70" s="53"/>
      <c r="L70" s="116"/>
      <c r="M70" s="117"/>
      <c r="N70" s="118"/>
      <c r="R70" s="26"/>
      <c r="T70" s="26"/>
    </row>
    <row r="71" spans="1:23">
      <c r="A71" s="113"/>
      <c r="B71" s="49"/>
      <c r="C71" s="49"/>
      <c r="D71" s="114"/>
      <c r="E71" s="49"/>
      <c r="F71" s="49"/>
      <c r="G71" s="6"/>
      <c r="H71" s="49"/>
      <c r="I71" s="49"/>
      <c r="J71" s="49"/>
      <c r="K71" s="49"/>
      <c r="L71" s="119"/>
      <c r="M71" s="120"/>
      <c r="N71" s="121"/>
      <c r="O71" s="6"/>
      <c r="P71" s="6"/>
    </row>
    <row r="72" spans="1:23">
      <c r="A72" s="49"/>
      <c r="B72" s="49"/>
      <c r="C72" s="49"/>
      <c r="D72" s="49"/>
      <c r="E72" s="49"/>
      <c r="F72" s="49"/>
      <c r="G72" s="49"/>
      <c r="H72" s="49"/>
      <c r="I72" s="49"/>
      <c r="J72" s="122"/>
      <c r="K72" s="49"/>
      <c r="L72" s="119"/>
      <c r="M72" s="121"/>
      <c r="N72" s="123"/>
      <c r="O72" s="132"/>
      <c r="P72" s="124"/>
      <c r="W72" s="26"/>
    </row>
    <row r="73" spans="1:23">
      <c r="A73" s="49"/>
      <c r="B73" s="49"/>
      <c r="C73" s="49"/>
      <c r="D73" s="49"/>
      <c r="E73" s="49"/>
      <c r="F73" s="49"/>
      <c r="G73" s="49"/>
      <c r="H73" s="49"/>
      <c r="I73" s="49"/>
      <c r="J73" s="122"/>
      <c r="K73" s="49"/>
      <c r="L73" s="119"/>
      <c r="M73" s="120"/>
      <c r="N73" s="123"/>
      <c r="O73" s="132"/>
      <c r="P73" s="124"/>
      <c r="Q73" s="3"/>
    </row>
    <row r="74" spans="1:23">
      <c r="A74" s="49"/>
      <c r="B74" s="49"/>
      <c r="C74" s="49"/>
      <c r="D74" s="49"/>
      <c r="E74" s="49"/>
      <c r="F74" s="49"/>
      <c r="G74" s="49"/>
      <c r="H74" s="49"/>
      <c r="I74" s="49"/>
      <c r="J74" s="122"/>
      <c r="K74" s="49"/>
      <c r="L74" s="101"/>
      <c r="M74" s="121"/>
      <c r="N74" s="123"/>
      <c r="O74" s="132"/>
      <c r="P74" s="6"/>
    </row>
    <row r="75" spans="1:23">
      <c r="A75" s="49"/>
      <c r="B75" s="49"/>
      <c r="C75" s="49"/>
      <c r="D75" s="49"/>
      <c r="E75" s="49"/>
      <c r="F75" s="49"/>
      <c r="G75" s="49"/>
      <c r="H75" s="49"/>
      <c r="I75" s="49"/>
      <c r="J75" s="122"/>
      <c r="K75" s="49"/>
      <c r="L75" s="119"/>
      <c r="M75" s="121"/>
      <c r="N75" s="123"/>
      <c r="O75" s="132"/>
      <c r="P75" s="6"/>
    </row>
    <row r="76" spans="1:23">
      <c r="A76" s="49"/>
      <c r="B76" s="49"/>
      <c r="C76" s="49"/>
      <c r="D76" s="49"/>
      <c r="E76" s="49"/>
      <c r="F76" s="49"/>
      <c r="G76" s="49"/>
      <c r="H76" s="49"/>
      <c r="I76" s="49"/>
      <c r="J76" s="122"/>
      <c r="K76" s="49"/>
      <c r="L76" s="119"/>
      <c r="M76" s="120"/>
      <c r="N76" s="125"/>
      <c r="O76" s="132"/>
      <c r="P76" s="6"/>
    </row>
    <row r="77" spans="1:23">
      <c r="A77" s="49"/>
      <c r="B77" s="49"/>
      <c r="C77" s="49"/>
      <c r="D77" s="49"/>
      <c r="E77" s="49"/>
      <c r="F77" s="49"/>
      <c r="G77" s="49"/>
      <c r="H77" s="49"/>
      <c r="I77" s="49"/>
      <c r="J77" s="122"/>
      <c r="K77" s="49"/>
      <c r="L77" s="119"/>
      <c r="M77" s="120"/>
      <c r="N77" s="125"/>
      <c r="O77" s="132"/>
      <c r="P77" s="6"/>
    </row>
    <row r="78" spans="1:23">
      <c r="A78" s="49"/>
      <c r="B78" s="49"/>
      <c r="C78" s="49"/>
      <c r="D78" s="49"/>
      <c r="E78" s="49"/>
      <c r="F78" s="49"/>
      <c r="G78" s="49"/>
      <c r="H78" s="49"/>
      <c r="I78" s="49"/>
      <c r="J78" s="122"/>
      <c r="K78" s="49"/>
      <c r="L78" s="101"/>
      <c r="M78" s="121"/>
      <c r="N78" s="125"/>
      <c r="O78" s="132"/>
      <c r="P78" s="6"/>
    </row>
    <row r="79" spans="1:23">
      <c r="A79" s="49"/>
      <c r="B79" s="49"/>
      <c r="C79" s="49"/>
      <c r="D79" s="49"/>
      <c r="E79" s="49"/>
      <c r="F79" s="49"/>
      <c r="G79" s="49"/>
      <c r="H79" s="49"/>
      <c r="I79" s="49"/>
      <c r="J79" s="122"/>
      <c r="K79" s="49"/>
      <c r="L79" s="119"/>
      <c r="M79" s="120"/>
      <c r="N79" s="125"/>
      <c r="O79" s="132"/>
      <c r="P79" s="6"/>
    </row>
    <row r="80" spans="1:23">
      <c r="A80" s="49"/>
      <c r="B80" s="49"/>
      <c r="C80" s="49"/>
      <c r="D80" s="49"/>
      <c r="E80" s="49"/>
      <c r="F80" s="49"/>
      <c r="G80" s="49"/>
      <c r="H80" s="49"/>
      <c r="I80" s="49"/>
      <c r="J80" s="122"/>
      <c r="K80" s="49"/>
      <c r="L80" s="119"/>
      <c r="M80" s="121"/>
      <c r="N80" s="123"/>
      <c r="O80" s="132"/>
      <c r="P80" s="6"/>
    </row>
    <row r="81" spans="1:17">
      <c r="A81" s="49"/>
      <c r="B81" s="49"/>
      <c r="C81" s="49"/>
      <c r="D81" s="49"/>
      <c r="E81" s="49"/>
      <c r="F81" s="49"/>
      <c r="G81" s="49"/>
      <c r="H81" s="49"/>
      <c r="I81" s="49"/>
      <c r="J81" s="122"/>
      <c r="K81" s="49"/>
      <c r="L81" s="101"/>
      <c r="M81" s="121"/>
      <c r="N81" s="125"/>
      <c r="O81" s="132"/>
      <c r="P81" s="6"/>
    </row>
    <row r="82" spans="1:17">
      <c r="A82" s="49"/>
      <c r="B82" s="49"/>
      <c r="C82" s="49"/>
      <c r="D82" s="49"/>
      <c r="E82" s="49"/>
      <c r="F82" s="49"/>
      <c r="G82" s="49"/>
      <c r="H82" s="49"/>
      <c r="I82" s="49"/>
      <c r="J82" s="122"/>
      <c r="K82" s="126"/>
      <c r="L82" s="119"/>
      <c r="M82" s="120"/>
      <c r="N82" s="121"/>
      <c r="O82" s="132"/>
      <c r="P82" s="6"/>
    </row>
    <row r="83" spans="1:17">
      <c r="A83" s="49"/>
      <c r="B83" s="49"/>
      <c r="C83" s="49"/>
      <c r="D83" s="49"/>
      <c r="E83" s="49"/>
      <c r="F83" s="49"/>
      <c r="G83" s="49"/>
      <c r="H83" s="49"/>
      <c r="I83" s="49"/>
      <c r="J83" s="122"/>
      <c r="K83" s="49"/>
      <c r="L83" s="119"/>
      <c r="M83" s="120"/>
      <c r="N83" s="125"/>
      <c r="O83" s="132"/>
      <c r="P83" s="6"/>
    </row>
    <row r="84" spans="1:17">
      <c r="A84" s="49"/>
      <c r="B84" s="49"/>
      <c r="C84" s="49"/>
      <c r="D84" s="49"/>
      <c r="E84" s="49"/>
      <c r="F84" s="49"/>
      <c r="G84" s="49"/>
      <c r="H84" s="49"/>
      <c r="I84" s="49"/>
      <c r="J84" s="122"/>
      <c r="K84" s="49"/>
      <c r="L84" s="119"/>
      <c r="M84" s="123"/>
      <c r="N84" s="125"/>
      <c r="O84" s="132"/>
      <c r="P84" s="6"/>
    </row>
    <row r="85" spans="1:17">
      <c r="A85" s="49"/>
      <c r="B85" s="49"/>
      <c r="C85" s="49"/>
      <c r="D85" s="49"/>
      <c r="E85" s="49"/>
      <c r="F85" s="49"/>
      <c r="G85" s="49"/>
      <c r="H85" s="49"/>
      <c r="I85" s="49"/>
      <c r="J85" s="122"/>
      <c r="K85" s="49"/>
      <c r="L85" s="119"/>
      <c r="M85" s="120"/>
      <c r="N85" s="123"/>
      <c r="O85" s="132"/>
      <c r="P85" s="6"/>
    </row>
    <row r="86" spans="1:17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49"/>
      <c r="L86" s="119"/>
      <c r="M86" s="120"/>
      <c r="N86" s="125"/>
      <c r="O86" s="132"/>
      <c r="P86" s="6"/>
    </row>
    <row r="87" spans="1:17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5"/>
      <c r="O87" s="132"/>
      <c r="P87" s="6"/>
    </row>
    <row r="88" spans="1:17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19"/>
      <c r="M88" s="120"/>
      <c r="N88" s="125"/>
      <c r="O88" s="132"/>
      <c r="P88" s="6"/>
    </row>
    <row r="89" spans="1:17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01"/>
      <c r="M89" s="120"/>
      <c r="N89" s="125"/>
      <c r="O89" s="132"/>
      <c r="P89" s="6"/>
    </row>
    <row r="90" spans="1:17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132"/>
      <c r="P90" s="6"/>
    </row>
    <row r="91" spans="1:17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01"/>
      <c r="M91" s="120"/>
      <c r="N91" s="125"/>
      <c r="O91" s="132"/>
      <c r="P91" s="6"/>
    </row>
    <row r="92" spans="1:17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01"/>
      <c r="M92" s="121"/>
      <c r="N92" s="125"/>
      <c r="O92" s="132"/>
      <c r="P92" s="6"/>
    </row>
    <row r="93" spans="1:17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01"/>
      <c r="M93" s="121"/>
      <c r="N93" s="123"/>
      <c r="O93" s="132"/>
      <c r="P93" s="6"/>
    </row>
    <row r="94" spans="1:17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19"/>
      <c r="M94" s="121"/>
      <c r="N94" s="123"/>
      <c r="O94" s="132"/>
      <c r="P94" s="6"/>
    </row>
    <row r="95" spans="1:17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19"/>
      <c r="M95" s="121"/>
      <c r="N95" s="123"/>
      <c r="O95" s="132"/>
      <c r="P95" s="6"/>
    </row>
    <row r="96" spans="1:17">
      <c r="A96" s="49"/>
      <c r="B96" s="49"/>
      <c r="C96" s="49"/>
      <c r="D96" s="49"/>
      <c r="E96" s="49"/>
      <c r="F96" s="49"/>
      <c r="G96" s="49"/>
      <c r="H96" s="49"/>
      <c r="I96" s="49"/>
      <c r="J96" s="127"/>
      <c r="K96" s="49"/>
      <c r="L96" s="119"/>
      <c r="M96" s="128"/>
      <c r="N96" s="121"/>
      <c r="O96" s="120"/>
      <c r="P96" s="120"/>
      <c r="Q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7"/>
      <c r="K97" s="49"/>
      <c r="L97" s="119"/>
      <c r="M97" s="121"/>
      <c r="N97" s="128"/>
      <c r="O97" s="120"/>
      <c r="P97" s="120"/>
      <c r="Q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2"/>
      <c r="K98" s="49"/>
      <c r="L98" s="101"/>
      <c r="M98" s="121"/>
      <c r="N98" s="121"/>
      <c r="O98" s="120"/>
      <c r="P98" s="120"/>
      <c r="Q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2"/>
      <c r="K99" s="49"/>
      <c r="L99" s="119"/>
      <c r="M99" s="120"/>
      <c r="N99" s="121"/>
      <c r="O99" s="120"/>
      <c r="P99" s="120"/>
      <c r="Q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2"/>
      <c r="K100" s="49"/>
      <c r="L100" s="119"/>
      <c r="M100" s="120"/>
      <c r="N100" s="121"/>
      <c r="O100" s="120"/>
      <c r="P100" s="120"/>
      <c r="Q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2"/>
      <c r="K101" s="49"/>
      <c r="L101" s="101"/>
      <c r="M101" s="121"/>
      <c r="N101" s="120"/>
      <c r="O101" s="120"/>
      <c r="P101" s="120"/>
      <c r="Q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129"/>
      <c r="M102" s="121"/>
      <c r="N102" s="121"/>
      <c r="O102" s="132"/>
      <c r="P102" s="6"/>
      <c r="Q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129"/>
      <c r="M103" s="120"/>
      <c r="N103" s="121"/>
      <c r="O103" s="132"/>
      <c r="P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101"/>
      <c r="M104" s="120"/>
      <c r="N104" s="120"/>
      <c r="O104" s="132"/>
      <c r="P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129"/>
      <c r="M105" s="121"/>
      <c r="N105" s="132"/>
      <c r="O105" s="132"/>
      <c r="P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01"/>
      <c r="M106" s="130"/>
      <c r="N106" s="121"/>
      <c r="O106" s="132"/>
      <c r="P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101"/>
      <c r="M107" s="132"/>
      <c r="N107" s="130"/>
      <c r="O107" s="132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29"/>
      <c r="M108" s="132"/>
      <c r="N108" s="130"/>
      <c r="O108" s="132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29"/>
      <c r="M109" s="130"/>
      <c r="N109" s="132"/>
      <c r="O109" s="132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29"/>
      <c r="M110" s="130"/>
      <c r="N110" s="130"/>
      <c r="O110" s="132"/>
      <c r="P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129"/>
      <c r="M111" s="130"/>
      <c r="N111" s="130"/>
      <c r="O111" s="132"/>
      <c r="P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9"/>
      <c r="M112" s="132"/>
      <c r="N112" s="130"/>
      <c r="O112" s="132"/>
      <c r="P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129"/>
      <c r="M113" s="132"/>
      <c r="N113" s="130"/>
      <c r="O113" s="132"/>
      <c r="P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129"/>
      <c r="M114" s="130"/>
      <c r="N114" s="132"/>
      <c r="O114" s="132"/>
      <c r="P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122"/>
      <c r="K115" s="49"/>
      <c r="L115" s="129"/>
      <c r="M115" s="130"/>
      <c r="N115" s="130"/>
      <c r="O115" s="129"/>
      <c r="P115" s="132"/>
      <c r="Q115" s="132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122"/>
      <c r="K116" s="49"/>
      <c r="L116" s="129"/>
      <c r="M116" s="130"/>
      <c r="N116" s="130"/>
      <c r="O116" s="132"/>
      <c r="P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129"/>
      <c r="M117" s="132"/>
      <c r="N117" s="130"/>
      <c r="O117" s="132"/>
      <c r="P117" s="6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129"/>
      <c r="M118" s="130"/>
      <c r="N118" s="132"/>
      <c r="O118" s="132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129"/>
      <c r="M119" s="132"/>
      <c r="N119" s="130"/>
      <c r="O119" s="132"/>
      <c r="P119" s="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129"/>
      <c r="M120" s="132"/>
      <c r="N120" s="132"/>
      <c r="O120" s="132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122"/>
      <c r="K121" s="49"/>
      <c r="L121" s="129"/>
      <c r="M121" s="132"/>
      <c r="N121" s="132"/>
      <c r="O121" s="132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122"/>
      <c r="L122" s="6"/>
      <c r="M122" s="130"/>
      <c r="N122" s="132"/>
      <c r="O122" s="132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122"/>
      <c r="K123" s="122"/>
      <c r="L123" s="6"/>
      <c r="M123" s="132"/>
      <c r="N123" s="130"/>
      <c r="O123" s="132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131"/>
      <c r="L124" s="6"/>
      <c r="M124" s="130"/>
      <c r="N124" s="132"/>
      <c r="O124" s="132"/>
      <c r="P124" s="6"/>
    </row>
    <row r="125" spans="1:17">
      <c r="A125" s="49" t="s">
        <v>67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6"/>
      <c r="L125" s="6"/>
      <c r="M125" s="130"/>
      <c r="N125" s="130"/>
      <c r="O125" s="132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6"/>
      <c r="L126" s="6"/>
      <c r="M126" s="132"/>
      <c r="N126" s="130"/>
      <c r="O126" s="132"/>
      <c r="P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32"/>
      <c r="N127" s="132"/>
      <c r="O127" s="6"/>
      <c r="P127" s="6"/>
    </row>
    <row r="128" spans="1:17">
      <c r="J128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0"/>
  <sheetViews>
    <sheetView topLeftCell="A48" zoomScale="115" zoomScaleNormal="115" zoomScaleSheetLayoutView="100" workbookViewId="0">
      <selection activeCell="N67" sqref="N67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3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21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2"/>
      <c r="N1" s="212"/>
    </row>
    <row r="2" spans="1:16">
      <c r="A2" s="2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2"/>
      <c r="N2" s="212"/>
    </row>
    <row r="3" spans="1:16">
      <c r="A3" s="21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32"/>
      <c r="N3" s="212"/>
    </row>
    <row r="4" spans="1:16">
      <c r="A4" s="21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32"/>
      <c r="N4" s="212"/>
    </row>
    <row r="5" spans="1:16">
      <c r="A5" s="21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2"/>
      <c r="N5" s="212"/>
    </row>
    <row r="6" spans="1:16">
      <c r="A6" s="2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32"/>
      <c r="N6" s="212"/>
    </row>
    <row r="7" spans="1:16">
      <c r="A7" s="21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32"/>
      <c r="N7" s="212"/>
    </row>
    <row r="8" spans="1:16">
      <c r="A8" s="21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32"/>
      <c r="N8" s="212"/>
    </row>
    <row r="9" spans="1:16">
      <c r="A9" s="293" t="s">
        <v>0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94"/>
      <c r="O9" s="4"/>
      <c r="P9" s="5"/>
    </row>
    <row r="10" spans="1:16" ht="15">
      <c r="A10" s="295" t="s">
        <v>1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96"/>
      <c r="O10" s="68"/>
      <c r="P10" s="5"/>
    </row>
    <row r="11" spans="1:16" ht="15">
      <c r="A11" s="218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284" t="s">
        <v>2</v>
      </c>
      <c r="N11" s="297"/>
      <c r="O11" s="68"/>
      <c r="P11" s="5"/>
    </row>
    <row r="12" spans="1:16" ht="15">
      <c r="A12" s="219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6" t="s">
        <v>5</v>
      </c>
      <c r="N12" s="298"/>
      <c r="O12" s="71"/>
      <c r="P12" s="5"/>
    </row>
    <row r="13" spans="1:16" ht="15">
      <c r="A13" s="219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213"/>
      <c r="O13" s="70"/>
      <c r="P13" s="5"/>
    </row>
    <row r="14" spans="1:16" ht="15">
      <c r="A14" s="219" t="s">
        <v>176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213"/>
      <c r="O14" s="70"/>
      <c r="P14" s="5"/>
    </row>
    <row r="15" spans="1:16" ht="15.75" thickBot="1">
      <c r="A15" s="219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213"/>
      <c r="O15" s="73"/>
      <c r="P15" s="5"/>
    </row>
    <row r="16" spans="1:16" ht="13.5" thickBot="1">
      <c r="A16" s="220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214"/>
      <c r="P16" s="5"/>
    </row>
    <row r="17" spans="1:22">
      <c r="A17" s="288" t="s">
        <v>10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90"/>
      <c r="L17" s="291" t="s">
        <v>11</v>
      </c>
      <c r="M17" s="291"/>
      <c r="N17" s="299"/>
      <c r="P17" s="5"/>
    </row>
    <row r="18" spans="1:22">
      <c r="A18" s="273" t="s">
        <v>12</v>
      </c>
      <c r="B18" s="274"/>
      <c r="C18" s="273"/>
      <c r="D18" s="273"/>
      <c r="E18" s="273"/>
      <c r="F18" s="273"/>
      <c r="G18" s="273"/>
      <c r="H18" s="273"/>
      <c r="I18" s="275" t="s">
        <v>13</v>
      </c>
      <c r="J18" s="276"/>
      <c r="K18" s="277"/>
      <c r="L18" s="77" t="s">
        <v>14</v>
      </c>
      <c r="M18" s="78" t="s">
        <v>15</v>
      </c>
      <c r="N18" s="215" t="s">
        <v>16</v>
      </c>
      <c r="P18" s="5"/>
    </row>
    <row r="19" spans="1:22" ht="24.75" customHeigh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224" t="s">
        <v>29</v>
      </c>
    </row>
    <row r="20" spans="1:22">
      <c r="A20" s="57"/>
      <c r="B20" s="58"/>
      <c r="C20" s="57"/>
      <c r="D20" s="57"/>
      <c r="E20" s="57"/>
      <c r="F20" s="57"/>
      <c r="G20" s="54"/>
      <c r="H20" s="59"/>
      <c r="I20" s="57"/>
      <c r="J20" s="84"/>
      <c r="K20" s="84"/>
      <c r="L20" s="211"/>
      <c r="M20" s="86"/>
      <c r="N20" s="82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G21" s="6"/>
      <c r="H21" s="62"/>
      <c r="I21" s="61">
        <v>2</v>
      </c>
      <c r="J21" s="61"/>
      <c r="K21" s="61"/>
      <c r="L21" s="92" t="s">
        <v>145</v>
      </c>
      <c r="M21" s="88">
        <f>SUM(M22+M25+M28+M31+M34)</f>
        <v>3215922</v>
      </c>
      <c r="N21" s="89">
        <f>SUM(N22+N25+N28+N31+N34)</f>
        <v>3165481</v>
      </c>
      <c r="O21" s="209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199">
        <f>+M23+M24</f>
        <v>2336450</v>
      </c>
      <c r="N22" s="94">
        <f>SUM(N23+N24)</f>
        <v>2336450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200">
        <v>1791450</v>
      </c>
      <c r="N23" s="96">
        <v>1791450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49" t="s">
        <v>33</v>
      </c>
      <c r="M24" s="149">
        <v>545000</v>
      </c>
      <c r="N24" s="96">
        <v>545000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134"/>
      <c r="F25" s="65"/>
      <c r="G25" s="49"/>
      <c r="H25" s="66"/>
      <c r="I25" s="65"/>
      <c r="J25" s="91">
        <v>1.1000000000000001</v>
      </c>
      <c r="K25" s="102">
        <v>1.3</v>
      </c>
      <c r="L25" s="126" t="s">
        <v>164</v>
      </c>
      <c r="M25" s="208">
        <f>SUM(M26+M27)</f>
        <v>34960</v>
      </c>
      <c r="N25" s="100">
        <f>SUM(N26+N27)</f>
        <v>34960</v>
      </c>
      <c r="P25" s="101"/>
      <c r="Q25" s="6"/>
      <c r="T25" s="3"/>
      <c r="U25" s="3"/>
      <c r="V25" s="3"/>
    </row>
    <row r="26" spans="1:22">
      <c r="A26" s="64"/>
      <c r="B26" s="65"/>
      <c r="C26" s="66"/>
      <c r="D26" s="67"/>
      <c r="E26" s="134"/>
      <c r="F26" s="65"/>
      <c r="G26" s="49"/>
      <c r="H26" s="66"/>
      <c r="I26" s="65"/>
      <c r="J26" s="91"/>
      <c r="K26" s="91">
        <v>5.3</v>
      </c>
      <c r="L26" s="49" t="s">
        <v>165</v>
      </c>
      <c r="M26" s="149">
        <v>22500</v>
      </c>
      <c r="N26" s="96">
        <v>22500</v>
      </c>
      <c r="P26" s="101"/>
      <c r="Q26" s="6"/>
      <c r="T26" s="3"/>
      <c r="U26" s="3"/>
      <c r="V26" s="3"/>
    </row>
    <row r="27" spans="1:22">
      <c r="A27" s="64"/>
      <c r="B27" s="65"/>
      <c r="C27" s="66"/>
      <c r="D27" s="67"/>
      <c r="E27" s="134"/>
      <c r="F27" s="65"/>
      <c r="G27" s="49"/>
      <c r="H27" s="66"/>
      <c r="I27" s="65"/>
      <c r="J27" s="91"/>
      <c r="K27" s="91">
        <v>5.4</v>
      </c>
      <c r="L27" s="271" t="s">
        <v>166</v>
      </c>
      <c r="M27" s="149">
        <v>12460</v>
      </c>
      <c r="N27" s="96">
        <v>12460</v>
      </c>
      <c r="P27" s="101"/>
      <c r="Q27" s="6"/>
      <c r="T27" s="3"/>
      <c r="U27" s="3"/>
      <c r="V27" s="3"/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91">
        <v>1.2</v>
      </c>
      <c r="K28" s="91"/>
      <c r="L28" s="92" t="s">
        <v>34</v>
      </c>
      <c r="M28" s="72">
        <f>SUM(M29+M30)</f>
        <v>393600</v>
      </c>
      <c r="N28" s="100">
        <f>SUM(N29+N30)</f>
        <v>343159</v>
      </c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91"/>
      <c r="K29" s="91" t="s">
        <v>35</v>
      </c>
      <c r="L29" s="140" t="s">
        <v>122</v>
      </c>
      <c r="M29" s="200">
        <v>223500</v>
      </c>
      <c r="N29" s="96">
        <v>173059</v>
      </c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91" t="s">
        <v>36</v>
      </c>
      <c r="L30" s="223" t="s">
        <v>147</v>
      </c>
      <c r="M30" s="200">
        <v>170100</v>
      </c>
      <c r="N30" s="96">
        <v>170100</v>
      </c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102">
        <v>1.3</v>
      </c>
      <c r="K31" s="91"/>
      <c r="L31" s="92" t="s">
        <v>118</v>
      </c>
      <c r="M31" s="72">
        <f>SUM(M32+M33)</f>
        <v>100000</v>
      </c>
      <c r="N31" s="100">
        <f>SUM(N32+N33)</f>
        <v>100000</v>
      </c>
      <c r="Q31" s="110"/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91"/>
      <c r="K32" s="91" t="s">
        <v>38</v>
      </c>
      <c r="L32" s="95" t="s">
        <v>39</v>
      </c>
      <c r="M32" s="200">
        <v>50000</v>
      </c>
      <c r="N32" s="96">
        <v>50000</v>
      </c>
      <c r="Q32" s="110"/>
    </row>
    <row r="33" spans="1:24">
      <c r="A33" s="64"/>
      <c r="B33" s="65"/>
      <c r="C33" s="66"/>
      <c r="D33" s="67"/>
      <c r="E33" s="65"/>
      <c r="F33" s="65"/>
      <c r="G33" s="49"/>
      <c r="H33" s="66"/>
      <c r="I33" s="65"/>
      <c r="J33" s="91"/>
      <c r="K33" s="175" t="s">
        <v>40</v>
      </c>
      <c r="L33" s="223" t="s">
        <v>146</v>
      </c>
      <c r="M33" s="132">
        <v>50000</v>
      </c>
      <c r="N33" s="96">
        <v>50000</v>
      </c>
      <c r="Q33" s="110"/>
      <c r="S33" s="26"/>
    </row>
    <row r="34" spans="1:24">
      <c r="A34" s="64"/>
      <c r="B34" s="65"/>
      <c r="C34" s="66"/>
      <c r="D34" s="67"/>
      <c r="E34" s="65"/>
      <c r="F34" s="65"/>
      <c r="G34" s="49"/>
      <c r="H34" s="66"/>
      <c r="I34" s="65"/>
      <c r="J34" s="91">
        <v>1.5</v>
      </c>
      <c r="K34" s="91"/>
      <c r="L34" s="92" t="s">
        <v>41</v>
      </c>
      <c r="M34" s="216">
        <f>SUM(M35+M36+M37)</f>
        <v>350912</v>
      </c>
      <c r="N34" s="210">
        <f>SUM(N35+N36+N37)</f>
        <v>350912</v>
      </c>
      <c r="Q34" s="110"/>
    </row>
    <row r="35" spans="1:24">
      <c r="A35" s="64"/>
      <c r="B35" s="65"/>
      <c r="C35" s="66"/>
      <c r="D35" s="67"/>
      <c r="E35" s="65"/>
      <c r="F35" s="65"/>
      <c r="G35" s="49"/>
      <c r="H35" s="66"/>
      <c r="I35" s="65"/>
      <c r="J35" s="65"/>
      <c r="K35" s="104">
        <v>5.0999999999999996</v>
      </c>
      <c r="L35" s="95" t="s">
        <v>42</v>
      </c>
      <c r="M35" s="149">
        <v>163004</v>
      </c>
      <c r="N35" s="98">
        <v>163004</v>
      </c>
      <c r="Q35" s="35"/>
    </row>
    <row r="36" spans="1:24">
      <c r="A36" s="64"/>
      <c r="B36" s="65"/>
      <c r="C36" s="66"/>
      <c r="D36" s="67"/>
      <c r="E36" s="65"/>
      <c r="F36" s="65"/>
      <c r="G36" s="6"/>
      <c r="H36" s="66"/>
      <c r="I36" s="65"/>
      <c r="J36" s="65"/>
      <c r="K36" s="104">
        <v>5.2</v>
      </c>
      <c r="L36" s="95" t="s">
        <v>43</v>
      </c>
      <c r="M36" s="201">
        <v>165888</v>
      </c>
      <c r="N36" s="153">
        <v>165888</v>
      </c>
    </row>
    <row r="37" spans="1:24">
      <c r="A37" s="64"/>
      <c r="B37" s="65"/>
      <c r="C37" s="66"/>
      <c r="D37" s="67"/>
      <c r="E37" s="65"/>
      <c r="F37" s="65"/>
      <c r="G37" s="6"/>
      <c r="H37" s="66"/>
      <c r="I37" s="65"/>
      <c r="J37" s="65"/>
      <c r="K37" s="104">
        <v>5.3</v>
      </c>
      <c r="L37" s="184" t="s">
        <v>148</v>
      </c>
      <c r="M37" s="201">
        <v>22020</v>
      </c>
      <c r="N37" s="105">
        <v>22020</v>
      </c>
      <c r="Q37" s="3"/>
    </row>
    <row r="38" spans="1:24">
      <c r="A38" s="64"/>
      <c r="B38" s="65"/>
      <c r="C38" s="66"/>
      <c r="D38" s="67"/>
      <c r="E38" s="65"/>
      <c r="F38" s="65"/>
      <c r="G38" s="6"/>
      <c r="H38" s="66"/>
      <c r="I38" s="65">
        <v>2</v>
      </c>
      <c r="J38" s="65"/>
      <c r="K38" s="104"/>
      <c r="L38" s="92" t="s">
        <v>144</v>
      </c>
      <c r="M38" s="202">
        <f>SUM(M39+M43+M45+M47+M49+M51)</f>
        <v>1108292</v>
      </c>
      <c r="N38" s="106">
        <f>SUM(N39+N43+N45+N47+N49+N51)</f>
        <v>1068727</v>
      </c>
    </row>
    <row r="39" spans="1:24">
      <c r="A39" s="64"/>
      <c r="B39" s="65"/>
      <c r="C39" s="66"/>
      <c r="D39" s="67"/>
      <c r="E39" s="65"/>
      <c r="F39" s="65"/>
      <c r="G39" s="6"/>
      <c r="H39" s="66"/>
      <c r="I39" s="65"/>
      <c r="J39" s="65">
        <v>2.1</v>
      </c>
      <c r="K39" s="104"/>
      <c r="L39" s="92" t="s">
        <v>143</v>
      </c>
      <c r="M39" s="202">
        <f>SUM(M40+M41+M42)</f>
        <v>181674</v>
      </c>
      <c r="N39" s="106">
        <f>SUM(N40+N41+N42)</f>
        <v>174080</v>
      </c>
    </row>
    <row r="40" spans="1:24">
      <c r="A40" s="64"/>
      <c r="B40" s="65"/>
      <c r="C40" s="66"/>
      <c r="D40" s="67"/>
      <c r="E40" s="65"/>
      <c r="F40" s="65"/>
      <c r="G40" s="6"/>
      <c r="H40" s="66"/>
      <c r="I40" s="65"/>
      <c r="J40" s="65"/>
      <c r="K40" s="104">
        <v>1.3</v>
      </c>
      <c r="L40" s="184" t="s">
        <v>150</v>
      </c>
      <c r="M40" s="203">
        <v>129995</v>
      </c>
      <c r="N40" s="137">
        <v>124840</v>
      </c>
    </row>
    <row r="41" spans="1:24">
      <c r="A41" s="64"/>
      <c r="B41" s="65"/>
      <c r="C41" s="66"/>
      <c r="D41" s="67"/>
      <c r="E41" s="65"/>
      <c r="F41" s="65"/>
      <c r="G41" s="6"/>
      <c r="H41" s="66"/>
      <c r="I41" s="65"/>
      <c r="J41" s="65"/>
      <c r="K41" s="104">
        <v>1.6</v>
      </c>
      <c r="L41" s="184" t="s">
        <v>151</v>
      </c>
      <c r="M41" s="203">
        <v>48783</v>
      </c>
      <c r="N41" s="137">
        <v>46344</v>
      </c>
    </row>
    <row r="42" spans="1:24">
      <c r="A42" s="64"/>
      <c r="B42" s="65"/>
      <c r="C42" s="66"/>
      <c r="D42" s="67"/>
      <c r="E42" s="65"/>
      <c r="F42" s="65"/>
      <c r="G42" s="6"/>
      <c r="H42" s="66"/>
      <c r="I42" s="65"/>
      <c r="J42" s="65"/>
      <c r="K42" s="104">
        <v>1.8</v>
      </c>
      <c r="L42" s="184" t="s">
        <v>157</v>
      </c>
      <c r="M42" s="203">
        <v>2896</v>
      </c>
      <c r="N42" s="137">
        <v>2896</v>
      </c>
    </row>
    <row r="43" spans="1:24">
      <c r="A43" s="64"/>
      <c r="B43" s="65"/>
      <c r="C43" s="66"/>
      <c r="D43" s="67"/>
      <c r="E43" s="65"/>
      <c r="F43" s="65"/>
      <c r="G43" s="6"/>
      <c r="H43" s="66"/>
      <c r="I43" s="65"/>
      <c r="J43" s="65">
        <v>2.2000000000000002</v>
      </c>
      <c r="K43" s="104"/>
      <c r="L43" s="92" t="s">
        <v>168</v>
      </c>
      <c r="M43" s="202">
        <v>2948</v>
      </c>
      <c r="N43" s="202">
        <v>2948</v>
      </c>
    </row>
    <row r="44" spans="1:24">
      <c r="A44" s="64"/>
      <c r="B44" s="65"/>
      <c r="C44" s="66"/>
      <c r="D44" s="67"/>
      <c r="E44" s="65"/>
      <c r="F44" s="65"/>
      <c r="G44" s="6"/>
      <c r="H44" s="66"/>
      <c r="I44" s="65"/>
      <c r="J44" s="65"/>
      <c r="K44" s="104"/>
      <c r="L44" s="185" t="s">
        <v>169</v>
      </c>
      <c r="M44" s="272">
        <v>2948</v>
      </c>
      <c r="N44" s="203">
        <v>2948</v>
      </c>
      <c r="O44" s="137"/>
    </row>
    <row r="45" spans="1:24">
      <c r="A45" s="64"/>
      <c r="B45" s="65"/>
      <c r="C45" s="66"/>
      <c r="D45" s="67"/>
      <c r="E45" s="65"/>
      <c r="F45" s="65"/>
      <c r="G45" s="6"/>
      <c r="H45" s="66"/>
      <c r="I45" s="65"/>
      <c r="J45" s="109">
        <v>2.2999999999999998</v>
      </c>
      <c r="K45" s="104"/>
      <c r="L45" s="92" t="s">
        <v>159</v>
      </c>
      <c r="M45" s="202">
        <v>135378</v>
      </c>
      <c r="N45" s="106">
        <v>135378</v>
      </c>
    </row>
    <row r="46" spans="1:24">
      <c r="A46" s="64"/>
      <c r="B46" s="65"/>
      <c r="C46" s="66"/>
      <c r="D46" s="67"/>
      <c r="E46" s="65"/>
      <c r="F46" s="65"/>
      <c r="G46" s="6"/>
      <c r="H46" s="66"/>
      <c r="I46" s="65"/>
      <c r="J46" s="65"/>
      <c r="K46" s="104" t="s">
        <v>160</v>
      </c>
      <c r="L46" s="184" t="s">
        <v>167</v>
      </c>
      <c r="M46" s="203">
        <v>135378</v>
      </c>
      <c r="N46" s="137">
        <v>135378</v>
      </c>
    </row>
    <row r="47" spans="1:24">
      <c r="A47" s="64"/>
      <c r="B47" s="65"/>
      <c r="C47" s="66"/>
      <c r="D47" s="67"/>
      <c r="E47" s="65"/>
      <c r="F47" s="65"/>
      <c r="G47" s="6"/>
      <c r="H47" s="66"/>
      <c r="I47" s="65"/>
      <c r="J47" s="65">
        <v>2.5</v>
      </c>
      <c r="K47" s="104"/>
      <c r="L47" s="92" t="s">
        <v>48</v>
      </c>
      <c r="M47" s="202">
        <v>520902</v>
      </c>
      <c r="N47" s="106">
        <v>498830</v>
      </c>
      <c r="R47" s="192"/>
      <c r="T47" s="3"/>
      <c r="X47" s="3"/>
    </row>
    <row r="48" spans="1:24">
      <c r="A48" s="64"/>
      <c r="B48" s="65"/>
      <c r="C48" s="66"/>
      <c r="D48" s="67"/>
      <c r="E48" s="65"/>
      <c r="F48" s="65"/>
      <c r="G48" s="6"/>
      <c r="H48" s="66"/>
      <c r="I48" s="65"/>
      <c r="J48" s="65"/>
      <c r="K48" s="104">
        <v>5.0999999999999996</v>
      </c>
      <c r="L48" s="95" t="s">
        <v>49</v>
      </c>
      <c r="M48" s="204">
        <v>520902</v>
      </c>
      <c r="N48" s="108">
        <v>498830</v>
      </c>
      <c r="R48" s="192"/>
      <c r="T48" s="3"/>
      <c r="X48" s="3"/>
    </row>
    <row r="49" spans="1:23">
      <c r="A49" s="64"/>
      <c r="B49" s="65"/>
      <c r="C49" s="66"/>
      <c r="D49" s="67"/>
      <c r="E49" s="65"/>
      <c r="F49" s="65"/>
      <c r="G49" s="6"/>
      <c r="H49" s="66"/>
      <c r="I49" s="65"/>
      <c r="J49" s="65">
        <v>2.6</v>
      </c>
      <c r="K49" s="104"/>
      <c r="L49" s="92" t="s">
        <v>50</v>
      </c>
      <c r="M49" s="202">
        <v>197964</v>
      </c>
      <c r="N49" s="106">
        <v>188065</v>
      </c>
      <c r="R49" s="3"/>
      <c r="T49" s="3"/>
      <c r="V49" s="3"/>
    </row>
    <row r="50" spans="1:23">
      <c r="A50" s="64"/>
      <c r="B50" s="65"/>
      <c r="C50" s="66"/>
      <c r="D50" s="67"/>
      <c r="E50" s="65"/>
      <c r="F50" s="65"/>
      <c r="G50" s="6"/>
      <c r="H50" s="66"/>
      <c r="I50" s="65"/>
      <c r="J50" s="65"/>
      <c r="K50" s="104">
        <v>6.3</v>
      </c>
      <c r="L50" s="140" t="s">
        <v>124</v>
      </c>
      <c r="M50" s="205">
        <v>197964</v>
      </c>
      <c r="N50" s="108">
        <v>188065</v>
      </c>
      <c r="R50" s="3"/>
    </row>
    <row r="51" spans="1:23">
      <c r="A51" s="64"/>
      <c r="B51" s="65"/>
      <c r="C51" s="66"/>
      <c r="D51" s="67"/>
      <c r="E51" s="65"/>
      <c r="F51" s="65"/>
      <c r="G51" s="6"/>
      <c r="H51" s="66"/>
      <c r="I51" s="65"/>
      <c r="J51" s="189">
        <v>2.8</v>
      </c>
      <c r="K51" s="189"/>
      <c r="L51" s="92" t="s">
        <v>52</v>
      </c>
      <c r="M51" s="206">
        <f>SUM(M52+M53)</f>
        <v>69426</v>
      </c>
      <c r="N51" s="107">
        <f>SUM(N52+N53)</f>
        <v>69426</v>
      </c>
      <c r="U51" s="3"/>
    </row>
    <row r="52" spans="1:23">
      <c r="A52" s="64"/>
      <c r="B52" s="65"/>
      <c r="C52" s="66"/>
      <c r="D52" s="67"/>
      <c r="E52" s="65"/>
      <c r="F52" s="65"/>
      <c r="G52" s="6"/>
      <c r="H52" s="66"/>
      <c r="I52" s="65"/>
      <c r="J52" s="65"/>
      <c r="K52" s="189" t="s">
        <v>53</v>
      </c>
      <c r="L52" s="140" t="s">
        <v>54</v>
      </c>
      <c r="M52" s="207">
        <v>3583</v>
      </c>
      <c r="N52" s="147">
        <v>3583</v>
      </c>
      <c r="U52" s="3"/>
    </row>
    <row r="53" spans="1:23">
      <c r="A53" s="64"/>
      <c r="B53" s="65"/>
      <c r="C53" s="66"/>
      <c r="D53" s="67"/>
      <c r="E53" s="65"/>
      <c r="F53" s="65"/>
      <c r="G53" s="6"/>
      <c r="H53" s="66"/>
      <c r="I53" s="65"/>
      <c r="J53" s="65"/>
      <c r="K53" s="186" t="s">
        <v>161</v>
      </c>
      <c r="L53" s="184" t="s">
        <v>162</v>
      </c>
      <c r="M53" s="207">
        <v>65843</v>
      </c>
      <c r="N53" s="147">
        <v>65843</v>
      </c>
      <c r="U53" s="3"/>
    </row>
    <row r="54" spans="1:23">
      <c r="A54" s="64"/>
      <c r="B54" s="65"/>
      <c r="C54" s="66"/>
      <c r="D54" s="67"/>
      <c r="E54" s="65"/>
      <c r="F54" s="65"/>
      <c r="G54" s="6"/>
      <c r="H54" s="66"/>
      <c r="I54" s="65">
        <v>2</v>
      </c>
      <c r="J54" s="65">
        <v>3</v>
      </c>
      <c r="K54" s="65"/>
      <c r="L54" s="92" t="s">
        <v>141</v>
      </c>
      <c r="M54" s="208">
        <f>SUM(M55+M57+M59+M61+M63)</f>
        <v>763034</v>
      </c>
      <c r="N54" s="94">
        <f>SUM(N55+N57+N59+N61+N63)</f>
        <v>748275</v>
      </c>
    </row>
    <row r="55" spans="1:23">
      <c r="A55" s="64"/>
      <c r="B55" s="65"/>
      <c r="C55" s="66"/>
      <c r="D55" s="67"/>
      <c r="E55" s="65"/>
      <c r="F55" s="65"/>
      <c r="G55" s="6"/>
      <c r="H55" s="66"/>
      <c r="I55" s="65"/>
      <c r="J55" s="109">
        <v>3.1</v>
      </c>
      <c r="K55" s="109" t="s">
        <v>56</v>
      </c>
      <c r="L55" s="92" t="s">
        <v>155</v>
      </c>
      <c r="M55" s="208">
        <v>265717</v>
      </c>
      <c r="N55" s="94">
        <v>254486</v>
      </c>
      <c r="S55" s="3"/>
    </row>
    <row r="56" spans="1:23">
      <c r="A56" s="64"/>
      <c r="B56" s="65"/>
      <c r="C56" s="66"/>
      <c r="D56" s="67"/>
      <c r="E56" s="65"/>
      <c r="F56" s="65"/>
      <c r="G56" s="6"/>
      <c r="H56" s="66"/>
      <c r="I56" s="65"/>
      <c r="J56" s="65"/>
      <c r="K56" s="65" t="s">
        <v>58</v>
      </c>
      <c r="L56" s="95" t="s">
        <v>154</v>
      </c>
      <c r="M56" s="269">
        <v>265717</v>
      </c>
      <c r="N56" s="270">
        <v>254486</v>
      </c>
      <c r="S56" s="3"/>
    </row>
    <row r="57" spans="1:23">
      <c r="A57" s="64"/>
      <c r="B57" s="65"/>
      <c r="C57" s="66"/>
      <c r="D57" s="67"/>
      <c r="E57" s="65"/>
      <c r="F57" s="65"/>
      <c r="G57" s="6"/>
      <c r="H57" s="66"/>
      <c r="I57" s="65"/>
      <c r="J57" s="65">
        <v>3.5</v>
      </c>
      <c r="K57" s="65"/>
      <c r="L57" s="92" t="s">
        <v>170</v>
      </c>
      <c r="M57" s="208">
        <v>49702</v>
      </c>
      <c r="N57" s="94">
        <v>47596</v>
      </c>
      <c r="S57" s="3"/>
    </row>
    <row r="58" spans="1:23">
      <c r="A58" s="64"/>
      <c r="B58" s="65"/>
      <c r="C58" s="66"/>
      <c r="D58" s="67"/>
      <c r="E58" s="65"/>
      <c r="F58" s="65"/>
      <c r="G58" s="6"/>
      <c r="H58" s="66"/>
      <c r="I58" s="65"/>
      <c r="J58" s="65"/>
      <c r="K58" s="186" t="s">
        <v>171</v>
      </c>
      <c r="L58" s="184" t="s">
        <v>172</v>
      </c>
      <c r="M58" s="269">
        <v>49702</v>
      </c>
      <c r="N58" s="270">
        <v>47596</v>
      </c>
      <c r="S58" s="3"/>
    </row>
    <row r="59" spans="1:23">
      <c r="A59" s="64"/>
      <c r="B59" s="65"/>
      <c r="C59" s="66"/>
      <c r="D59" s="67"/>
      <c r="E59" s="65"/>
      <c r="F59" s="65"/>
      <c r="G59" s="6"/>
      <c r="H59" s="66"/>
      <c r="I59" s="65"/>
      <c r="J59" s="65">
        <v>3.6</v>
      </c>
      <c r="K59" s="186"/>
      <c r="L59" s="92" t="s">
        <v>173</v>
      </c>
      <c r="M59" s="208">
        <v>10862</v>
      </c>
      <c r="N59" s="94">
        <v>10401</v>
      </c>
      <c r="S59" s="3"/>
    </row>
    <row r="60" spans="1:23">
      <c r="A60" s="64"/>
      <c r="B60" s="65"/>
      <c r="C60" s="66"/>
      <c r="D60" s="67"/>
      <c r="E60" s="65"/>
      <c r="F60" s="65"/>
      <c r="G60" s="6"/>
      <c r="H60" s="66"/>
      <c r="I60" s="65"/>
      <c r="J60" s="65"/>
      <c r="K60" s="186" t="s">
        <v>174</v>
      </c>
      <c r="L60" s="184" t="s">
        <v>175</v>
      </c>
      <c r="M60" s="269">
        <v>10862</v>
      </c>
      <c r="N60" s="270">
        <v>10401</v>
      </c>
      <c r="S60" s="3"/>
    </row>
    <row r="61" spans="1:23">
      <c r="A61" s="64"/>
      <c r="B61" s="65"/>
      <c r="C61" s="66"/>
      <c r="D61" s="67"/>
      <c r="E61" s="65"/>
      <c r="F61" s="65"/>
      <c r="G61" s="6"/>
      <c r="H61" s="66"/>
      <c r="I61" s="65"/>
      <c r="J61" s="65">
        <v>3.7</v>
      </c>
      <c r="K61" s="65"/>
      <c r="L61" s="92" t="s">
        <v>60</v>
      </c>
      <c r="M61" s="208">
        <v>400000</v>
      </c>
      <c r="N61" s="94">
        <v>400000</v>
      </c>
      <c r="S61" s="3"/>
    </row>
    <row r="62" spans="1:23">
      <c r="A62" s="64"/>
      <c r="B62" s="65"/>
      <c r="C62" s="66"/>
      <c r="D62" s="67"/>
      <c r="E62" s="65"/>
      <c r="F62" s="65"/>
      <c r="G62" s="6"/>
      <c r="H62" s="66"/>
      <c r="I62" s="65"/>
      <c r="J62" s="65"/>
      <c r="K62" s="186" t="s">
        <v>163</v>
      </c>
      <c r="L62" s="184" t="s">
        <v>62</v>
      </c>
      <c r="M62" s="269">
        <v>400000</v>
      </c>
      <c r="N62" s="270">
        <v>400000</v>
      </c>
      <c r="S62" s="3"/>
    </row>
    <row r="63" spans="1:23">
      <c r="A63" s="64"/>
      <c r="B63" s="65"/>
      <c r="C63" s="66"/>
      <c r="D63" s="67"/>
      <c r="E63" s="65"/>
      <c r="F63" s="65"/>
      <c r="G63" s="6"/>
      <c r="H63" s="66"/>
      <c r="I63" s="65"/>
      <c r="J63" s="65">
        <v>3.9</v>
      </c>
      <c r="K63" s="109"/>
      <c r="L63" s="92" t="s">
        <v>142</v>
      </c>
      <c r="M63" s="208">
        <f>SUM(M64+M65+M66)</f>
        <v>36753</v>
      </c>
      <c r="N63" s="115">
        <f>SUM(N64+N65+N66)</f>
        <v>35792</v>
      </c>
      <c r="S63" s="26"/>
      <c r="V63" s="3"/>
      <c r="W63" s="3"/>
    </row>
    <row r="64" spans="1:23">
      <c r="A64" s="64"/>
      <c r="B64" s="65"/>
      <c r="C64" s="66"/>
      <c r="D64" s="67"/>
      <c r="E64" s="65"/>
      <c r="F64" s="65"/>
      <c r="G64" s="6"/>
      <c r="H64" s="66"/>
      <c r="I64" s="65"/>
      <c r="J64" s="65"/>
      <c r="K64" s="186" t="s">
        <v>152</v>
      </c>
      <c r="L64" s="184" t="s">
        <v>153</v>
      </c>
      <c r="M64" s="149">
        <v>23931</v>
      </c>
      <c r="N64" s="98">
        <v>22970</v>
      </c>
      <c r="Q64" s="26"/>
      <c r="V64" s="3"/>
      <c r="W64" s="3"/>
    </row>
    <row r="65" spans="1:23">
      <c r="A65" s="64"/>
      <c r="B65" s="65"/>
      <c r="C65" s="66"/>
      <c r="D65" s="67"/>
      <c r="E65" s="65"/>
      <c r="F65" s="65"/>
      <c r="G65" s="6"/>
      <c r="H65" s="66"/>
      <c r="I65" s="65"/>
      <c r="J65" s="65"/>
      <c r="K65" s="186" t="s">
        <v>127</v>
      </c>
      <c r="L65" s="184" t="s">
        <v>158</v>
      </c>
      <c r="M65" s="149">
        <v>4719</v>
      </c>
      <c r="N65" s="98">
        <v>4719</v>
      </c>
      <c r="Q65" s="26"/>
      <c r="V65" s="3"/>
      <c r="W65" s="3"/>
    </row>
    <row r="66" spans="1:23">
      <c r="A66" s="64"/>
      <c r="B66" s="65"/>
      <c r="C66" s="66"/>
      <c r="D66" s="67"/>
      <c r="E66" s="65"/>
      <c r="F66" s="65"/>
      <c r="G66" s="6"/>
      <c r="H66" s="66"/>
      <c r="I66" s="65"/>
      <c r="J66" s="65"/>
      <c r="K66" s="186" t="s">
        <v>64</v>
      </c>
      <c r="L66" s="184" t="s">
        <v>156</v>
      </c>
      <c r="M66" s="149">
        <v>8103</v>
      </c>
      <c r="N66" s="98">
        <v>8103</v>
      </c>
      <c r="V66" s="3"/>
      <c r="W66" s="3"/>
    </row>
    <row r="67" spans="1:23">
      <c r="A67" s="64"/>
      <c r="B67" s="65"/>
      <c r="C67" s="66"/>
      <c r="D67" s="67"/>
      <c r="E67" s="65"/>
      <c r="F67" s="49"/>
      <c r="G67" s="6"/>
      <c r="H67" s="49"/>
      <c r="I67" s="156">
        <v>2</v>
      </c>
      <c r="J67" s="65">
        <v>6.5</v>
      </c>
      <c r="K67" s="315"/>
      <c r="L67" s="92" t="s">
        <v>180</v>
      </c>
      <c r="M67" s="121">
        <v>318399</v>
      </c>
      <c r="N67" s="94">
        <v>318399</v>
      </c>
      <c r="V67" s="3"/>
      <c r="W67" s="3"/>
    </row>
    <row r="68" spans="1:23">
      <c r="A68" s="64"/>
      <c r="B68" s="65"/>
      <c r="C68" s="66"/>
      <c r="D68" s="67"/>
      <c r="E68" s="65"/>
      <c r="F68" s="49"/>
      <c r="G68" s="6"/>
      <c r="H68" s="49"/>
      <c r="I68" s="156"/>
      <c r="J68" s="65"/>
      <c r="K68" s="315">
        <v>4.01</v>
      </c>
      <c r="L68" s="184" t="s">
        <v>181</v>
      </c>
      <c r="M68" s="120">
        <v>318399</v>
      </c>
      <c r="N68" s="98">
        <v>318399</v>
      </c>
      <c r="V68" s="3"/>
      <c r="W68" s="3"/>
    </row>
    <row r="69" spans="1:23">
      <c r="A69" s="64"/>
      <c r="B69" s="65"/>
      <c r="C69" s="65"/>
      <c r="D69" s="67"/>
      <c r="E69" s="65"/>
      <c r="F69" s="49"/>
      <c r="G69" s="167"/>
      <c r="H69" s="49"/>
      <c r="I69" s="156"/>
      <c r="J69" s="65"/>
      <c r="K69" s="49"/>
      <c r="L69" s="184"/>
      <c r="M69" s="120"/>
      <c r="N69" s="98"/>
      <c r="P69" s="150"/>
      <c r="R69" s="3"/>
    </row>
    <row r="70" spans="1:23" ht="13.5" thickBot="1">
      <c r="A70" s="64"/>
      <c r="B70" s="65"/>
      <c r="C70" s="65"/>
      <c r="D70" s="67"/>
      <c r="E70" s="65"/>
      <c r="F70" s="49"/>
      <c r="G70" s="167"/>
      <c r="H70" s="49"/>
      <c r="I70" s="156"/>
      <c r="J70" s="65"/>
      <c r="K70" s="49"/>
      <c r="L70" s="184" t="s">
        <v>140</v>
      </c>
      <c r="M70" s="268">
        <f>SUM(M21+M38+M54+M69+M67)</f>
        <v>5405647</v>
      </c>
      <c r="N70" s="266">
        <f>SUM(N21+N38+N54+N67)</f>
        <v>5300882</v>
      </c>
      <c r="P70" s="150"/>
    </row>
    <row r="71" spans="1:23" ht="0.75" customHeight="1" thickTop="1">
      <c r="A71" s="221"/>
      <c r="B71" s="198"/>
      <c r="C71" s="49"/>
      <c r="D71" s="114"/>
      <c r="E71" s="49"/>
      <c r="F71" s="49"/>
      <c r="G71" s="167"/>
      <c r="H71" s="49"/>
      <c r="I71" s="49"/>
      <c r="J71" s="49"/>
      <c r="K71" s="49"/>
      <c r="L71" s="95"/>
      <c r="M71" s="120"/>
      <c r="N71" s="98"/>
      <c r="P71" s="150"/>
    </row>
    <row r="72" spans="1:23" ht="13.5" thickBot="1">
      <c r="A72" s="222"/>
      <c r="B72" s="225"/>
      <c r="C72" s="225"/>
      <c r="D72" s="226"/>
      <c r="E72" s="225"/>
      <c r="F72" s="227"/>
      <c r="G72" s="228"/>
      <c r="H72" s="227"/>
      <c r="I72" s="228"/>
      <c r="J72" s="225"/>
      <c r="K72" s="225"/>
      <c r="L72" s="229"/>
      <c r="M72" s="230"/>
      <c r="N72" s="231"/>
      <c r="R72" s="26"/>
      <c r="T72" s="26"/>
    </row>
    <row r="73" spans="1:23">
      <c r="A73" s="113"/>
      <c r="B73" s="49"/>
      <c r="C73" s="49"/>
      <c r="D73" s="114"/>
      <c r="E73" s="49"/>
      <c r="F73" s="49"/>
      <c r="G73" s="6"/>
      <c r="H73" s="49"/>
      <c r="I73" s="49"/>
      <c r="J73" s="49"/>
      <c r="K73" s="49"/>
      <c r="L73" s="119"/>
      <c r="M73" s="120"/>
      <c r="N73" s="121"/>
      <c r="O73" s="6"/>
      <c r="P73" s="6"/>
      <c r="W73">
        <v>5429689</v>
      </c>
    </row>
    <row r="74" spans="1:23">
      <c r="A74" s="49"/>
      <c r="B74" s="49"/>
      <c r="C74" s="49"/>
      <c r="D74" s="49"/>
      <c r="E74" s="49"/>
      <c r="F74" s="49"/>
      <c r="G74" s="49"/>
      <c r="H74" s="49"/>
      <c r="I74" s="49"/>
      <c r="J74" s="122"/>
      <c r="K74" s="49"/>
      <c r="L74" s="119"/>
      <c r="M74" s="121"/>
      <c r="N74" s="123"/>
      <c r="O74" s="69"/>
      <c r="P74" s="124"/>
      <c r="W74" s="26">
        <f>+W73-M70</f>
        <v>24042</v>
      </c>
    </row>
    <row r="75" spans="1:23">
      <c r="A75" s="49"/>
      <c r="B75" s="49"/>
      <c r="C75" s="49"/>
      <c r="D75" s="49"/>
      <c r="E75" s="49"/>
      <c r="F75" s="49"/>
      <c r="G75" s="49"/>
      <c r="H75" s="49"/>
      <c r="I75" s="49"/>
      <c r="J75" s="122"/>
      <c r="K75" s="49"/>
      <c r="L75" s="119"/>
      <c r="M75" s="120"/>
      <c r="N75" s="123"/>
      <c r="O75" s="69"/>
      <c r="P75" s="124"/>
      <c r="Q75" s="3"/>
    </row>
    <row r="76" spans="1:23">
      <c r="A76" s="49"/>
      <c r="B76" s="49"/>
      <c r="C76" s="49"/>
      <c r="D76" s="49"/>
      <c r="E76" s="49"/>
      <c r="F76" s="49"/>
      <c r="G76" s="49"/>
      <c r="H76" s="49"/>
      <c r="I76" s="49"/>
      <c r="J76" s="122"/>
      <c r="K76" s="49"/>
      <c r="L76" s="101"/>
      <c r="M76" s="121"/>
      <c r="N76" s="123"/>
      <c r="O76" s="69"/>
      <c r="P76" s="6"/>
    </row>
    <row r="77" spans="1:23">
      <c r="A77" s="49"/>
      <c r="B77" s="49"/>
      <c r="C77" s="49"/>
      <c r="D77" s="49"/>
      <c r="E77" s="49"/>
      <c r="F77" s="49"/>
      <c r="G77" s="49"/>
      <c r="H77" s="49"/>
      <c r="I77" s="49"/>
      <c r="J77" s="122"/>
      <c r="K77" s="49"/>
      <c r="L77" s="119"/>
      <c r="M77" s="121"/>
      <c r="N77" s="123"/>
      <c r="O77" s="69"/>
      <c r="P77" s="6"/>
    </row>
    <row r="78" spans="1:23">
      <c r="A78" s="49"/>
      <c r="B78" s="49"/>
      <c r="C78" s="49"/>
      <c r="D78" s="49"/>
      <c r="E78" s="49"/>
      <c r="F78" s="49"/>
      <c r="G78" s="49"/>
      <c r="H78" s="49"/>
      <c r="I78" s="49"/>
      <c r="J78" s="122"/>
      <c r="K78" s="49"/>
      <c r="L78" s="119"/>
      <c r="M78" s="120"/>
      <c r="N78" s="125"/>
      <c r="O78" s="69"/>
      <c r="P78" s="6"/>
    </row>
    <row r="79" spans="1:23">
      <c r="A79" s="49"/>
      <c r="B79" s="49"/>
      <c r="C79" s="49"/>
      <c r="D79" s="49"/>
      <c r="E79" s="49"/>
      <c r="F79" s="49"/>
      <c r="G79" s="49"/>
      <c r="H79" s="49"/>
      <c r="I79" s="49"/>
      <c r="J79" s="122"/>
      <c r="K79" s="49"/>
      <c r="L79" s="119"/>
      <c r="M79" s="120"/>
      <c r="N79" s="125"/>
      <c r="O79" s="69"/>
      <c r="P79" s="6"/>
    </row>
    <row r="80" spans="1:23">
      <c r="A80" s="49"/>
      <c r="B80" s="49"/>
      <c r="C80" s="49"/>
      <c r="D80" s="49"/>
      <c r="E80" s="49"/>
      <c r="F80" s="49"/>
      <c r="G80" s="49"/>
      <c r="H80" s="49"/>
      <c r="I80" s="49"/>
      <c r="J80" s="122"/>
      <c r="K80" s="49"/>
      <c r="L80" s="101"/>
      <c r="M80" s="121"/>
      <c r="N80" s="125"/>
      <c r="O80" s="69"/>
      <c r="P80" s="6"/>
    </row>
    <row r="81" spans="1:16">
      <c r="A81" s="49"/>
      <c r="B81" s="49"/>
      <c r="C81" s="49"/>
      <c r="D81" s="49"/>
      <c r="E81" s="49"/>
      <c r="F81" s="49"/>
      <c r="G81" s="49"/>
      <c r="H81" s="49"/>
      <c r="I81" s="49"/>
      <c r="J81" s="122"/>
      <c r="K81" s="49"/>
      <c r="L81" s="119"/>
      <c r="M81" s="120"/>
      <c r="N81" s="125"/>
      <c r="O81" s="69"/>
      <c r="P81" s="6"/>
    </row>
    <row r="82" spans="1:16">
      <c r="A82" s="49"/>
      <c r="B82" s="49"/>
      <c r="C82" s="49"/>
      <c r="D82" s="49"/>
      <c r="E82" s="49"/>
      <c r="F82" s="49"/>
      <c r="G82" s="49"/>
      <c r="H82" s="49"/>
      <c r="I82" s="49"/>
      <c r="J82" s="122"/>
      <c r="K82" s="49"/>
      <c r="L82" s="119"/>
      <c r="M82" s="121"/>
      <c r="N82" s="123"/>
      <c r="O82" s="69"/>
      <c r="P82" s="6"/>
    </row>
    <row r="83" spans="1:16">
      <c r="A83" s="49"/>
      <c r="B83" s="49"/>
      <c r="C83" s="49"/>
      <c r="D83" s="49"/>
      <c r="E83" s="49"/>
      <c r="F83" s="49"/>
      <c r="G83" s="49"/>
      <c r="H83" s="49"/>
      <c r="I83" s="49"/>
      <c r="J83" s="122"/>
      <c r="K83" s="49"/>
      <c r="L83" s="101"/>
      <c r="M83" s="121"/>
      <c r="N83" s="125"/>
      <c r="O83" s="69"/>
      <c r="P83" s="6"/>
    </row>
    <row r="84" spans="1:16">
      <c r="A84" s="49"/>
      <c r="B84" s="49"/>
      <c r="C84" s="49"/>
      <c r="D84" s="49"/>
      <c r="E84" s="49"/>
      <c r="F84" s="49"/>
      <c r="G84" s="49"/>
      <c r="H84" s="49"/>
      <c r="I84" s="49"/>
      <c r="J84" s="122"/>
      <c r="K84" s="126"/>
      <c r="L84" s="119"/>
      <c r="M84" s="120"/>
      <c r="N84" s="121"/>
      <c r="O84" s="69"/>
      <c r="P84" s="6"/>
    </row>
    <row r="85" spans="1:16">
      <c r="A85" s="49"/>
      <c r="B85" s="49"/>
      <c r="C85" s="49"/>
      <c r="D85" s="49"/>
      <c r="E85" s="49"/>
      <c r="F85" s="49"/>
      <c r="G85" s="49"/>
      <c r="H85" s="49"/>
      <c r="I85" s="49"/>
      <c r="J85" s="122"/>
      <c r="K85" s="49"/>
      <c r="L85" s="119"/>
      <c r="M85" s="120"/>
      <c r="N85" s="125"/>
      <c r="O85" s="69"/>
      <c r="P85" s="6"/>
    </row>
    <row r="86" spans="1:16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49"/>
      <c r="L86" s="119"/>
      <c r="M86" s="123"/>
      <c r="N86" s="125"/>
      <c r="O86" s="69"/>
      <c r="P86" s="6"/>
    </row>
    <row r="87" spans="1:16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3"/>
      <c r="O87" s="69"/>
      <c r="P87" s="6"/>
    </row>
    <row r="88" spans="1:16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19"/>
      <c r="M88" s="120"/>
      <c r="N88" s="125"/>
      <c r="O88" s="69"/>
      <c r="P88" s="6"/>
    </row>
    <row r="89" spans="1:16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19"/>
      <c r="M89" s="120"/>
      <c r="N89" s="125"/>
      <c r="O89" s="69"/>
      <c r="P89" s="6"/>
    </row>
    <row r="90" spans="1:16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69"/>
      <c r="P90" s="6"/>
    </row>
    <row r="91" spans="1:16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01"/>
      <c r="M91" s="120"/>
      <c r="N91" s="125"/>
      <c r="O91" s="69"/>
      <c r="P91" s="6"/>
    </row>
    <row r="92" spans="1:16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19"/>
      <c r="M92" s="120"/>
      <c r="N92" s="125"/>
      <c r="O92" s="69"/>
      <c r="P92" s="6"/>
    </row>
    <row r="93" spans="1:16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01"/>
      <c r="M93" s="120"/>
      <c r="N93" s="125"/>
      <c r="O93" s="69"/>
      <c r="P93" s="6"/>
    </row>
    <row r="94" spans="1:16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01"/>
      <c r="M94" s="121"/>
      <c r="N94" s="125"/>
      <c r="O94" s="69"/>
      <c r="P94" s="6"/>
    </row>
    <row r="95" spans="1:16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01"/>
      <c r="M95" s="121"/>
      <c r="N95" s="123"/>
      <c r="O95" s="69"/>
      <c r="P95" s="6"/>
    </row>
    <row r="96" spans="1:16">
      <c r="A96" s="49"/>
      <c r="B96" s="49"/>
      <c r="C96" s="49"/>
      <c r="D96" s="49"/>
      <c r="E96" s="49"/>
      <c r="F96" s="49"/>
      <c r="G96" s="49"/>
      <c r="H96" s="49"/>
      <c r="I96" s="49"/>
      <c r="J96" s="122"/>
      <c r="K96" s="49"/>
      <c r="L96" s="119"/>
      <c r="M96" s="121"/>
      <c r="N96" s="123"/>
      <c r="O96" s="69"/>
      <c r="P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2"/>
      <c r="K97" s="49"/>
      <c r="L97" s="119"/>
      <c r="M97" s="121"/>
      <c r="N97" s="123"/>
      <c r="O97" s="69"/>
      <c r="P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7"/>
      <c r="K98" s="49"/>
      <c r="L98" s="119"/>
      <c r="M98" s="128"/>
      <c r="N98" s="121"/>
      <c r="O98" s="120"/>
      <c r="P98" s="120"/>
      <c r="Q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7"/>
      <c r="K99" s="49"/>
      <c r="L99" s="119"/>
      <c r="M99" s="121"/>
      <c r="N99" s="128"/>
      <c r="O99" s="120"/>
      <c r="P99" s="120"/>
      <c r="Q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2"/>
      <c r="K100" s="49"/>
      <c r="L100" s="101"/>
      <c r="M100" s="121"/>
      <c r="N100" s="121"/>
      <c r="O100" s="120"/>
      <c r="P100" s="120"/>
      <c r="Q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2"/>
      <c r="K101" s="49"/>
      <c r="L101" s="119"/>
      <c r="M101" s="120"/>
      <c r="N101" s="121"/>
      <c r="O101" s="120"/>
      <c r="P101" s="120"/>
      <c r="Q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122"/>
      <c r="K102" s="49"/>
      <c r="L102" s="119"/>
      <c r="M102" s="120"/>
      <c r="N102" s="121"/>
      <c r="O102" s="120"/>
      <c r="P102" s="120"/>
      <c r="Q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122"/>
      <c r="K103" s="49"/>
      <c r="L103" s="101"/>
      <c r="M103" s="121"/>
      <c r="N103" s="120"/>
      <c r="O103" s="120"/>
      <c r="P103" s="120"/>
      <c r="Q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129"/>
      <c r="M104" s="121"/>
      <c r="N104" s="121"/>
      <c r="O104" s="69"/>
      <c r="P104" s="6"/>
      <c r="Q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129"/>
      <c r="M105" s="120"/>
      <c r="N105" s="121"/>
      <c r="O105" s="69"/>
      <c r="P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01"/>
      <c r="M106" s="120"/>
      <c r="N106" s="120"/>
      <c r="O106" s="69"/>
      <c r="P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129"/>
      <c r="M107" s="121"/>
      <c r="N107" s="69"/>
      <c r="O107" s="69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01"/>
      <c r="M108" s="130"/>
      <c r="N108" s="121"/>
      <c r="O108" s="69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01"/>
      <c r="M109" s="69"/>
      <c r="N109" s="130"/>
      <c r="O109" s="69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29"/>
      <c r="M110" s="69"/>
      <c r="N110" s="130"/>
      <c r="O110" s="69"/>
      <c r="P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129"/>
      <c r="M111" s="130"/>
      <c r="N111" s="69"/>
      <c r="O111" s="69"/>
      <c r="P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9"/>
      <c r="M112" s="130"/>
      <c r="N112" s="130"/>
      <c r="O112" s="69"/>
      <c r="P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129"/>
      <c r="M113" s="130"/>
      <c r="N113" s="130"/>
      <c r="O113" s="69"/>
      <c r="P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129"/>
      <c r="M114" s="69"/>
      <c r="N114" s="130"/>
      <c r="O114" s="69"/>
      <c r="P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129"/>
      <c r="M115" s="69"/>
      <c r="N115" s="130"/>
      <c r="O115" s="69"/>
      <c r="P115" s="6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129"/>
      <c r="M116" s="130"/>
      <c r="N116" s="69"/>
      <c r="O116" s="69"/>
      <c r="P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122"/>
      <c r="K117" s="49"/>
      <c r="L117" s="129"/>
      <c r="M117" s="130"/>
      <c r="N117" s="130"/>
      <c r="O117" s="129"/>
      <c r="P117" s="69"/>
      <c r="Q117" s="69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122"/>
      <c r="K118" s="49"/>
      <c r="L118" s="129"/>
      <c r="M118" s="130"/>
      <c r="N118" s="130"/>
      <c r="O118" s="69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129"/>
      <c r="M119" s="69"/>
      <c r="N119" s="130"/>
      <c r="O119" s="69"/>
      <c r="P119" s="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129"/>
      <c r="M120" s="130"/>
      <c r="N120" s="69"/>
      <c r="O120" s="69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129"/>
      <c r="M121" s="69"/>
      <c r="N121" s="130"/>
      <c r="O121" s="69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129"/>
      <c r="M122" s="69"/>
      <c r="N122" s="69"/>
      <c r="O122" s="69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122"/>
      <c r="K123" s="49"/>
      <c r="L123" s="129"/>
      <c r="M123" s="69"/>
      <c r="N123" s="69"/>
      <c r="O123" s="69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122"/>
      <c r="L124" s="6"/>
      <c r="M124" s="130"/>
      <c r="N124" s="69"/>
      <c r="O124" s="69"/>
      <c r="P124" s="6"/>
    </row>
    <row r="125" spans="1:17">
      <c r="A125" s="49"/>
      <c r="B125" s="49"/>
      <c r="C125" s="49"/>
      <c r="D125" s="49"/>
      <c r="E125" s="49"/>
      <c r="F125" s="49"/>
      <c r="G125" s="49"/>
      <c r="H125" s="49"/>
      <c r="I125" s="49"/>
      <c r="J125" s="122"/>
      <c r="K125" s="122"/>
      <c r="L125" s="6"/>
      <c r="M125" s="69"/>
      <c r="N125" s="130"/>
      <c r="O125" s="69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131"/>
      <c r="L126" s="6"/>
      <c r="M126" s="130"/>
      <c r="N126" s="69"/>
      <c r="O126" s="69"/>
      <c r="P126" s="6"/>
    </row>
    <row r="127" spans="1:17">
      <c r="A127" s="49" t="s">
        <v>67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6"/>
      <c r="L127" s="6"/>
      <c r="M127" s="130"/>
      <c r="N127" s="130"/>
      <c r="O127" s="69"/>
      <c r="P127" s="6"/>
    </row>
    <row r="128" spans="1:17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6"/>
      <c r="L128" s="6"/>
      <c r="M128" s="132"/>
      <c r="N128" s="130"/>
      <c r="O128" s="69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32"/>
      <c r="N129" s="132"/>
      <c r="O129" s="6"/>
      <c r="P129" s="6"/>
    </row>
    <row r="130" spans="1:16">
      <c r="J130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H15" sqref="H15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300" t="s">
        <v>68</v>
      </c>
      <c r="E9" s="300"/>
      <c r="F9" s="300"/>
      <c r="G9" s="300"/>
      <c r="H9" s="27"/>
    </row>
    <row r="10" spans="4:14" ht="15.75">
      <c r="D10" s="300" t="s">
        <v>69</v>
      </c>
      <c r="E10" s="300"/>
      <c r="F10" s="300"/>
      <c r="G10" s="300"/>
      <c r="H10" s="27"/>
    </row>
    <row r="11" spans="4:14" ht="15.75">
      <c r="D11" s="300" t="s">
        <v>182</v>
      </c>
      <c r="E11" s="300"/>
      <c r="F11" s="300"/>
      <c r="G11" s="300"/>
      <c r="H11" s="27"/>
    </row>
    <row r="12" spans="4:14" ht="15.75">
      <c r="D12" s="2"/>
      <c r="E12" s="2"/>
      <c r="F12" s="2"/>
      <c r="G12" s="43"/>
      <c r="H12" s="27"/>
    </row>
    <row r="13" spans="4:14" ht="15.75">
      <c r="D13" s="2"/>
      <c r="E13" s="2"/>
      <c r="F13" s="2"/>
      <c r="G13" s="43"/>
      <c r="H13" s="27"/>
    </row>
    <row r="14" spans="4:14" ht="15">
      <c r="D14" s="27"/>
      <c r="E14" s="27"/>
      <c r="F14" s="27"/>
      <c r="G14" s="43"/>
      <c r="H14" s="27"/>
    </row>
    <row r="15" spans="4:14" ht="15">
      <c r="D15" s="27" t="s">
        <v>70</v>
      </c>
      <c r="E15" s="27"/>
      <c r="F15" s="27"/>
      <c r="G15" s="44">
        <v>22743970</v>
      </c>
      <c r="H15" s="27"/>
    </row>
    <row r="16" spans="4:14" ht="15" hidden="1">
      <c r="D16" s="27" t="s">
        <v>71</v>
      </c>
      <c r="E16" s="27"/>
      <c r="F16" s="45"/>
      <c r="G16" s="44" t="s">
        <v>72</v>
      </c>
      <c r="H16" s="27"/>
    </row>
    <row r="17" spans="4:8" ht="15">
      <c r="D17" s="27" t="s">
        <v>73</v>
      </c>
      <c r="E17" s="27"/>
      <c r="F17" s="27"/>
      <c r="G17" s="262">
        <v>8746145</v>
      </c>
      <c r="H17" s="27"/>
    </row>
    <row r="18" spans="4:8" ht="15.75">
      <c r="D18" s="27"/>
      <c r="E18" s="27"/>
      <c r="F18" s="27"/>
      <c r="G18" s="46"/>
      <c r="H18" s="2"/>
    </row>
    <row r="19" spans="4:8" ht="15">
      <c r="D19" s="27"/>
      <c r="E19" s="27"/>
      <c r="F19" s="27"/>
      <c r="G19" s="47"/>
      <c r="H19" s="27"/>
    </row>
    <row r="20" spans="4:8" ht="15.75">
      <c r="D20" s="27" t="s">
        <v>74</v>
      </c>
      <c r="E20" s="27"/>
      <c r="F20" s="27"/>
      <c r="G20" s="261">
        <f>+G15+G17</f>
        <v>31490115</v>
      </c>
      <c r="H20" s="27"/>
    </row>
    <row r="21" spans="4:8" ht="15">
      <c r="D21" s="27"/>
      <c r="E21" s="27"/>
      <c r="F21" s="27"/>
      <c r="G21" s="48"/>
      <c r="H21" s="27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abSelected="1" topLeftCell="A7" zoomScaleNormal="100" zoomScaleSheetLayoutView="100" workbookViewId="0">
      <selection activeCell="E37" sqref="E37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300" t="s">
        <v>75</v>
      </c>
      <c r="B9" s="300"/>
      <c r="C9" s="300"/>
      <c r="D9" s="300"/>
      <c r="E9" s="300"/>
      <c r="F9" s="301"/>
      <c r="G9" s="301"/>
    </row>
    <row r="10" spans="1:14" ht="15.75">
      <c r="A10" s="302" t="s">
        <v>76</v>
      </c>
      <c r="B10" s="302"/>
      <c r="C10" s="302"/>
      <c r="D10" s="302"/>
      <c r="E10" s="302"/>
    </row>
    <row r="11" spans="1:14" ht="15.75" customHeight="1">
      <c r="A11" s="303" t="s">
        <v>183</v>
      </c>
      <c r="B11" s="303"/>
      <c r="C11" s="303"/>
      <c r="D11" s="303"/>
      <c r="E11" s="303"/>
    </row>
    <row r="12" spans="1:14" ht="15.75">
      <c r="C12" s="37"/>
      <c r="E12" s="3"/>
    </row>
    <row r="13" spans="1:14" ht="15.75">
      <c r="C13" s="37"/>
      <c r="E13" s="3"/>
    </row>
    <row r="14" spans="1:14">
      <c r="E14" s="3"/>
    </row>
    <row r="15" spans="1:14">
      <c r="E15" s="3"/>
    </row>
    <row r="16" spans="1:14">
      <c r="E16" s="38"/>
    </row>
    <row r="17" spans="1:11" ht="15.75">
      <c r="A17" s="2" t="s">
        <v>77</v>
      </c>
      <c r="B17" s="27"/>
      <c r="C17" s="27"/>
      <c r="D17" s="27"/>
      <c r="E17" s="28">
        <v>521196</v>
      </c>
    </row>
    <row r="18" spans="1:11" ht="15">
      <c r="A18" s="27"/>
      <c r="B18" s="27"/>
      <c r="C18" s="27"/>
      <c r="D18" s="27"/>
      <c r="E18" s="29"/>
    </row>
    <row r="19" spans="1:11" ht="15">
      <c r="A19" s="27" t="s">
        <v>78</v>
      </c>
      <c r="B19" s="27"/>
      <c r="C19" s="27"/>
      <c r="D19" s="27"/>
      <c r="E19" s="263">
        <v>104765</v>
      </c>
      <c r="K19" s="3">
        <v>169235</v>
      </c>
    </row>
    <row r="20" spans="1:11" ht="15">
      <c r="A20" s="27"/>
      <c r="B20" s="27"/>
      <c r="C20" s="27"/>
      <c r="D20" s="27"/>
      <c r="E20" s="39"/>
      <c r="K20" s="3">
        <v>87763.78</v>
      </c>
    </row>
    <row r="21" spans="1:11" ht="15">
      <c r="A21" s="27"/>
      <c r="B21" s="27"/>
      <c r="C21" s="27"/>
      <c r="D21" s="27"/>
      <c r="E21" s="29"/>
      <c r="K21" s="3">
        <v>123400</v>
      </c>
    </row>
    <row r="22" spans="1:11" ht="15">
      <c r="A22" s="27" t="s">
        <v>79</v>
      </c>
      <c r="B22" s="27"/>
      <c r="C22" s="27"/>
      <c r="D22" s="27"/>
      <c r="E22" s="40">
        <f>SUM(E17+E19)</f>
        <v>625961</v>
      </c>
      <c r="K22">
        <v>111415.32</v>
      </c>
    </row>
    <row r="23" spans="1:11" ht="15">
      <c r="A23" s="27"/>
      <c r="B23" s="27"/>
      <c r="C23" s="27"/>
      <c r="D23" s="27"/>
      <c r="E23" s="29"/>
      <c r="K23">
        <v>12471.83</v>
      </c>
    </row>
    <row r="24" spans="1:11" ht="15">
      <c r="A24" s="27" t="s">
        <v>80</v>
      </c>
      <c r="B24" s="27"/>
      <c r="C24" s="27"/>
      <c r="D24" s="27"/>
      <c r="E24" s="264"/>
      <c r="K24" s="3">
        <v>29323</v>
      </c>
    </row>
    <row r="25" spans="1:11" ht="15">
      <c r="A25" s="27"/>
      <c r="B25" s="27"/>
      <c r="C25" s="27"/>
      <c r="D25" s="27"/>
      <c r="E25" s="29"/>
      <c r="K25" s="3">
        <f>SUM(K19:K24)</f>
        <v>533608.93000000005</v>
      </c>
    </row>
    <row r="26" spans="1:11" ht="15.75">
      <c r="A26" s="2" t="s">
        <v>81</v>
      </c>
      <c r="B26" s="27"/>
      <c r="C26" s="27"/>
      <c r="D26" s="27"/>
      <c r="E26" s="31">
        <f>SUM(E22-E24)</f>
        <v>625961</v>
      </c>
    </row>
    <row r="27" spans="1:11" ht="15.75">
      <c r="A27" s="2"/>
      <c r="B27" s="27"/>
      <c r="C27" s="27"/>
      <c r="D27" s="27"/>
      <c r="E27" s="41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7" t="s">
        <v>82</v>
      </c>
      <c r="B32" s="27"/>
      <c r="C32" s="27"/>
      <c r="D32" s="27"/>
      <c r="E32" s="40">
        <v>521196</v>
      </c>
    </row>
    <row r="33" spans="1:5" ht="15">
      <c r="A33" s="27"/>
      <c r="B33" s="27"/>
      <c r="C33" s="27"/>
      <c r="D33" s="27"/>
      <c r="E33" s="29"/>
    </row>
    <row r="34" spans="1:5" ht="15">
      <c r="A34" s="27" t="s">
        <v>83</v>
      </c>
      <c r="B34" s="27"/>
      <c r="C34" s="27"/>
      <c r="D34" s="27"/>
      <c r="E34" s="265">
        <f>+E26</f>
        <v>625961</v>
      </c>
    </row>
    <row r="35" spans="1:5" ht="15">
      <c r="A35" s="27"/>
      <c r="B35" s="27"/>
      <c r="C35" s="27"/>
      <c r="D35" s="27"/>
      <c r="E35" s="42"/>
    </row>
    <row r="36" spans="1:5" ht="15.75">
      <c r="A36" s="2" t="s">
        <v>149</v>
      </c>
      <c r="B36" s="27"/>
      <c r="C36" s="27"/>
      <c r="D36" s="27"/>
      <c r="E36" s="28">
        <v>104765</v>
      </c>
    </row>
    <row r="37" spans="1:5">
      <c r="E37" s="34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" zoomScaleNormal="100" workbookViewId="0">
      <selection activeCell="F23" sqref="F23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304" t="s">
        <v>84</v>
      </c>
      <c r="C9" s="304"/>
      <c r="D9" s="304"/>
      <c r="E9" s="304"/>
      <c r="F9" s="304"/>
    </row>
    <row r="10" spans="1:14" ht="19.5" customHeight="1">
      <c r="B10" s="304" t="s">
        <v>85</v>
      </c>
      <c r="C10" s="304"/>
      <c r="D10" s="304"/>
      <c r="E10" s="304"/>
      <c r="F10" s="304"/>
    </row>
    <row r="11" spans="1:14" ht="18.75" customHeight="1">
      <c r="A11" t="s">
        <v>86</v>
      </c>
      <c r="B11" s="305" t="s">
        <v>179</v>
      </c>
      <c r="C11" s="305"/>
      <c r="D11" s="305"/>
      <c r="E11" s="305"/>
      <c r="F11" s="305"/>
    </row>
    <row r="14" spans="1:14" ht="15.75">
      <c r="B14" s="2" t="s">
        <v>87</v>
      </c>
      <c r="C14" s="27"/>
      <c r="D14" s="27"/>
      <c r="E14" s="27"/>
      <c r="F14" s="28">
        <v>31812288</v>
      </c>
    </row>
    <row r="15" spans="1:14" ht="15">
      <c r="B15" s="27"/>
      <c r="C15" s="27"/>
      <c r="D15" s="27"/>
      <c r="E15" s="27"/>
      <c r="F15" s="29"/>
    </row>
    <row r="16" spans="1:14" ht="15">
      <c r="B16" s="27" t="s">
        <v>88</v>
      </c>
      <c r="C16" s="27"/>
      <c r="D16" s="27"/>
      <c r="E16" s="27"/>
      <c r="F16" s="144">
        <v>4978709</v>
      </c>
    </row>
    <row r="17" spans="2:14" ht="15">
      <c r="B17" s="27"/>
      <c r="C17" s="27"/>
      <c r="D17" s="27"/>
      <c r="E17" s="27"/>
      <c r="F17" s="29"/>
    </row>
    <row r="18" spans="2:14" ht="15">
      <c r="B18" s="27" t="s">
        <v>89</v>
      </c>
      <c r="C18" s="27"/>
      <c r="D18" s="27"/>
      <c r="E18" s="27"/>
      <c r="F18" s="30">
        <f>+F14+F16</f>
        <v>36790997</v>
      </c>
    </row>
    <row r="19" spans="2:14" ht="15">
      <c r="B19" s="27"/>
      <c r="C19" s="27"/>
      <c r="D19" s="27"/>
      <c r="E19" s="27"/>
      <c r="F19" s="29"/>
      <c r="I19" s="26"/>
      <c r="L19" s="181"/>
    </row>
    <row r="20" spans="2:14" ht="15">
      <c r="B20" s="27" t="s">
        <v>90</v>
      </c>
      <c r="C20" s="27"/>
      <c r="D20" s="27"/>
      <c r="E20" s="27"/>
      <c r="F20" s="263">
        <v>5300882</v>
      </c>
    </row>
    <row r="21" spans="2:14" ht="15">
      <c r="B21" s="27"/>
      <c r="C21" s="27"/>
      <c r="D21" s="27"/>
      <c r="E21" s="27"/>
      <c r="F21" s="29"/>
      <c r="J21" s="181"/>
    </row>
    <row r="22" spans="2:14" ht="15.75">
      <c r="B22" s="2" t="s">
        <v>91</v>
      </c>
      <c r="C22" s="27"/>
      <c r="D22" s="27"/>
      <c r="E22" s="27"/>
      <c r="F22" s="31">
        <v>31490115</v>
      </c>
      <c r="I22" s="191" t="s">
        <v>137</v>
      </c>
      <c r="J22" s="27"/>
    </row>
    <row r="23" spans="2:14" ht="18">
      <c r="E23" s="6"/>
      <c r="H23" s="267"/>
      <c r="J23" s="181"/>
    </row>
    <row r="24" spans="2:14">
      <c r="E24" s="6"/>
      <c r="K24" s="181"/>
    </row>
    <row r="25" spans="2:14">
      <c r="N25" s="3"/>
    </row>
    <row r="26" spans="2:14" ht="15">
      <c r="B26" s="27" t="s">
        <v>92</v>
      </c>
      <c r="C26" s="27"/>
      <c r="D26" s="27"/>
      <c r="E26" s="27"/>
      <c r="F26" s="32">
        <v>31812288</v>
      </c>
      <c r="N26" s="3"/>
    </row>
    <row r="27" spans="2:14" ht="15">
      <c r="B27" s="27"/>
      <c r="C27" s="27"/>
      <c r="D27" s="27"/>
      <c r="E27" s="27"/>
      <c r="F27" s="29"/>
      <c r="J27" s="3"/>
    </row>
    <row r="28" spans="2:14" ht="15">
      <c r="B28" s="27" t="s">
        <v>93</v>
      </c>
      <c r="C28" s="27"/>
      <c r="D28" s="27"/>
      <c r="E28" s="27"/>
      <c r="F28" s="263">
        <v>31490115</v>
      </c>
      <c r="N28" s="26"/>
    </row>
    <row r="29" spans="2:14" ht="15">
      <c r="B29" s="27"/>
      <c r="C29" s="27"/>
      <c r="D29" s="27"/>
      <c r="E29" s="27"/>
    </row>
    <row r="30" spans="2:14" ht="15.75">
      <c r="B30" s="2" t="s">
        <v>178</v>
      </c>
      <c r="C30" s="27"/>
      <c r="D30" s="27"/>
      <c r="E30" s="27"/>
      <c r="F30" s="33">
        <v>322173</v>
      </c>
      <c r="N30" s="182"/>
    </row>
    <row r="31" spans="2:14">
      <c r="F31" s="34"/>
    </row>
    <row r="38" spans="3:5">
      <c r="E38" s="35"/>
    </row>
    <row r="39" spans="3:5">
      <c r="C39" s="6"/>
      <c r="D39" s="6"/>
      <c r="E39" s="36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topLeftCell="A19" zoomScaleNormal="100" zoomScaleSheetLayoutView="100" workbookViewId="0">
      <selection activeCell="F41" sqref="F41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A1" s="6"/>
      <c r="B1" s="6"/>
      <c r="C1" s="6"/>
      <c r="D1" s="6"/>
      <c r="E1" s="6"/>
      <c r="F1" s="6"/>
      <c r="M1" s="3"/>
      <c r="N1" s="3"/>
    </row>
    <row r="2" spans="1:14">
      <c r="A2" s="6"/>
      <c r="B2" s="6"/>
      <c r="C2" s="6"/>
      <c r="D2" s="6"/>
      <c r="E2" s="6"/>
      <c r="F2" s="6"/>
      <c r="M2" s="3"/>
      <c r="N2" s="3"/>
    </row>
    <row r="3" spans="1:14">
      <c r="A3" s="6"/>
      <c r="B3" s="6"/>
      <c r="C3" s="6"/>
      <c r="D3" s="6"/>
      <c r="E3" s="6"/>
      <c r="F3" s="6"/>
      <c r="M3" s="3"/>
      <c r="N3" s="3"/>
    </row>
    <row r="4" spans="1:14">
      <c r="A4" s="6"/>
      <c r="B4" s="6"/>
      <c r="C4" s="6"/>
      <c r="D4" s="6"/>
      <c r="E4" s="6"/>
      <c r="F4" s="6"/>
      <c r="M4" s="3"/>
      <c r="N4" s="3"/>
    </row>
    <row r="5" spans="1:14">
      <c r="A5" s="6"/>
      <c r="B5" s="6"/>
      <c r="C5" s="6"/>
      <c r="D5" s="6"/>
      <c r="E5" s="6"/>
      <c r="F5" s="6"/>
      <c r="M5" s="3"/>
      <c r="N5" s="3"/>
    </row>
    <row r="6" spans="1:14">
      <c r="A6" s="6"/>
      <c r="B6" s="6"/>
      <c r="C6" s="6"/>
      <c r="D6" s="6"/>
      <c r="E6" s="6"/>
      <c r="F6" s="6"/>
      <c r="G6" s="1"/>
    </row>
    <row r="7" spans="1:14">
      <c r="A7" s="6"/>
      <c r="B7" s="6"/>
      <c r="C7" s="6"/>
      <c r="D7" s="6"/>
      <c r="E7" s="6"/>
      <c r="F7" s="6"/>
    </row>
    <row r="8" spans="1:14" ht="15.75">
      <c r="A8" s="6"/>
      <c r="B8" s="6"/>
      <c r="C8" s="6"/>
      <c r="D8" s="232"/>
      <c r="E8" s="6"/>
      <c r="F8" s="132"/>
    </row>
    <row r="9" spans="1:14">
      <c r="A9" s="306"/>
      <c r="B9" s="306"/>
      <c r="C9" s="306"/>
      <c r="D9" s="306"/>
      <c r="E9" s="306"/>
      <c r="F9" s="306"/>
    </row>
    <row r="10" spans="1:14" ht="18">
      <c r="A10" s="307" t="s">
        <v>94</v>
      </c>
      <c r="B10" s="307"/>
      <c r="C10" s="307"/>
      <c r="D10" s="307"/>
      <c r="E10" s="307"/>
      <c r="F10" s="307"/>
    </row>
    <row r="11" spans="1:14">
      <c r="A11" s="6"/>
      <c r="B11" s="6"/>
      <c r="C11" s="6"/>
      <c r="D11" s="7"/>
      <c r="E11" s="308"/>
      <c r="F11" s="308"/>
    </row>
    <row r="12" spans="1:14">
      <c r="A12" s="6"/>
      <c r="B12" s="6"/>
      <c r="C12" s="6"/>
      <c r="D12" s="6"/>
      <c r="E12" s="6"/>
      <c r="F12" s="132"/>
    </row>
    <row r="13" spans="1:14">
      <c r="A13" s="8"/>
      <c r="B13" s="8"/>
      <c r="C13" s="8"/>
      <c r="D13" s="6"/>
      <c r="E13" s="8"/>
      <c r="F13" s="257"/>
    </row>
    <row r="14" spans="1:14">
      <c r="A14" s="9" t="s">
        <v>117</v>
      </c>
      <c r="B14" s="6"/>
      <c r="C14" s="6"/>
      <c r="D14" s="6"/>
      <c r="E14" s="309" t="s">
        <v>5</v>
      </c>
      <c r="F14" s="310"/>
    </row>
    <row r="15" spans="1:14">
      <c r="A15" s="9" t="s">
        <v>116</v>
      </c>
      <c r="B15" s="6"/>
      <c r="C15" s="6"/>
      <c r="D15" s="6"/>
      <c r="E15" s="9" t="s">
        <v>7</v>
      </c>
      <c r="F15" s="213"/>
    </row>
    <row r="16" spans="1:14" ht="14.25" customHeight="1">
      <c r="A16" s="233" t="s">
        <v>177</v>
      </c>
      <c r="B16" s="11"/>
      <c r="C16" s="12"/>
      <c r="D16" s="6"/>
      <c r="E16" s="9" t="s">
        <v>8</v>
      </c>
      <c r="F16" s="213"/>
    </row>
    <row r="17" spans="1:6">
      <c r="A17" s="9" t="s">
        <v>130</v>
      </c>
      <c r="B17" s="6"/>
      <c r="C17" s="6"/>
      <c r="D17" s="6"/>
      <c r="E17" s="13" t="s">
        <v>9</v>
      </c>
      <c r="F17" s="234"/>
    </row>
    <row r="18" spans="1:6">
      <c r="A18" s="13"/>
      <c r="B18" s="241"/>
      <c r="C18" s="158"/>
      <c r="D18" s="158">
        <v>1</v>
      </c>
      <c r="E18" s="158"/>
      <c r="F18" s="240"/>
    </row>
    <row r="19" spans="1:6">
      <c r="A19" s="239"/>
      <c r="B19" s="158"/>
      <c r="C19" s="158"/>
      <c r="D19" s="158"/>
      <c r="E19" s="158"/>
      <c r="F19" s="240"/>
    </row>
    <row r="20" spans="1:6" ht="15.75">
      <c r="A20" s="312" t="s">
        <v>95</v>
      </c>
      <c r="B20" s="312"/>
      <c r="C20" s="312"/>
      <c r="D20" s="312" t="s">
        <v>96</v>
      </c>
      <c r="E20" s="195"/>
      <c r="F20" s="314" t="s">
        <v>97</v>
      </c>
    </row>
    <row r="21" spans="1:6" ht="15.75">
      <c r="A21" s="312"/>
      <c r="B21" s="312"/>
      <c r="C21" s="312"/>
      <c r="D21" s="312"/>
      <c r="E21" s="195" t="s">
        <v>98</v>
      </c>
      <c r="F21" s="314"/>
    </row>
    <row r="22" spans="1:6" ht="15.75">
      <c r="A22" s="311" t="s">
        <v>12</v>
      </c>
      <c r="B22" s="311"/>
      <c r="C22" s="311"/>
      <c r="D22" s="313"/>
      <c r="E22" s="196"/>
      <c r="F22" s="256" t="s">
        <v>99</v>
      </c>
    </row>
    <row r="23" spans="1:6" ht="26.25" thickBot="1">
      <c r="A23" s="14" t="s">
        <v>100</v>
      </c>
      <c r="B23" s="15" t="s">
        <v>101</v>
      </c>
      <c r="C23" s="15" t="s">
        <v>25</v>
      </c>
      <c r="D23" s="242" t="s">
        <v>27</v>
      </c>
      <c r="E23" s="243" t="s">
        <v>28</v>
      </c>
      <c r="F23" s="244"/>
    </row>
    <row r="24" spans="1:6" ht="18.75">
      <c r="A24" s="21">
        <v>1</v>
      </c>
      <c r="B24" s="16"/>
      <c r="C24" s="17"/>
      <c r="D24" s="18" t="s">
        <v>102</v>
      </c>
      <c r="E24" s="19"/>
      <c r="F24" s="235">
        <v>4978709</v>
      </c>
    </row>
    <row r="25" spans="1:6" ht="18.75">
      <c r="A25" s="21"/>
      <c r="B25" s="20">
        <v>1</v>
      </c>
      <c r="C25" s="21"/>
      <c r="D25" s="22" t="s">
        <v>103</v>
      </c>
      <c r="E25" s="23"/>
      <c r="F25" s="235">
        <f>SUM(F26+F27)</f>
        <v>4978709</v>
      </c>
    </row>
    <row r="26" spans="1:6" ht="18.75">
      <c r="A26" s="21"/>
      <c r="B26" s="24"/>
      <c r="C26" s="21">
        <v>61</v>
      </c>
      <c r="D26" s="22" t="s">
        <v>104</v>
      </c>
      <c r="E26" s="23">
        <v>9992</v>
      </c>
      <c r="F26" s="236">
        <v>1209478</v>
      </c>
    </row>
    <row r="27" spans="1:6" ht="18.75">
      <c r="A27" s="21"/>
      <c r="B27" s="24"/>
      <c r="C27" s="21">
        <v>62</v>
      </c>
      <c r="D27" s="22" t="s">
        <v>105</v>
      </c>
      <c r="E27" s="23">
        <v>9992</v>
      </c>
      <c r="F27" s="236">
        <v>3769231</v>
      </c>
    </row>
    <row r="28" spans="1:6" ht="18.75">
      <c r="A28" s="21">
        <v>1</v>
      </c>
      <c r="B28" s="24"/>
      <c r="C28" s="21"/>
      <c r="D28" s="18" t="s">
        <v>106</v>
      </c>
      <c r="E28" s="23"/>
      <c r="F28" s="235"/>
    </row>
    <row r="29" spans="1:6" ht="18.75">
      <c r="A29" s="21"/>
      <c r="B29" s="24">
        <v>1</v>
      </c>
      <c r="C29" s="21"/>
      <c r="D29" s="22" t="s">
        <v>107</v>
      </c>
      <c r="E29" s="23"/>
      <c r="F29" s="236"/>
    </row>
    <row r="30" spans="1:6" ht="18.75">
      <c r="A30" s="21"/>
      <c r="B30" s="24"/>
      <c r="C30" s="21">
        <v>9</v>
      </c>
      <c r="D30" s="22" t="s">
        <v>106</v>
      </c>
      <c r="E30" s="23"/>
      <c r="F30" s="236"/>
    </row>
    <row r="31" spans="1:6" ht="18.75">
      <c r="A31" s="21"/>
      <c r="B31" s="24"/>
      <c r="C31" s="21"/>
      <c r="D31" s="22" t="s">
        <v>108</v>
      </c>
      <c r="E31" s="23">
        <v>9998</v>
      </c>
      <c r="F31" s="237"/>
    </row>
    <row r="32" spans="1:6" ht="18.75">
      <c r="A32" s="21"/>
      <c r="B32" s="24"/>
      <c r="C32" s="21"/>
      <c r="D32" s="22" t="s">
        <v>108</v>
      </c>
      <c r="E32" s="23"/>
      <c r="F32" s="238"/>
    </row>
    <row r="33" spans="1:7" ht="18.75">
      <c r="A33" s="21"/>
      <c r="B33" s="24"/>
      <c r="C33" s="21"/>
      <c r="D33" s="22" t="s">
        <v>109</v>
      </c>
      <c r="E33" s="23"/>
      <c r="F33" s="238"/>
    </row>
    <row r="34" spans="1:7" ht="18.75">
      <c r="A34" s="21"/>
      <c r="B34" s="24"/>
      <c r="C34" s="21"/>
      <c r="D34" s="22" t="s">
        <v>110</v>
      </c>
      <c r="E34" s="23"/>
      <c r="F34" s="238"/>
    </row>
    <row r="35" spans="1:7" ht="18.75">
      <c r="A35" s="21">
        <v>3</v>
      </c>
      <c r="B35" s="24"/>
      <c r="C35" s="21"/>
      <c r="D35" s="141" t="s">
        <v>123</v>
      </c>
      <c r="E35" s="23"/>
      <c r="F35" s="235">
        <v>322173</v>
      </c>
    </row>
    <row r="36" spans="1:7" ht="18.75">
      <c r="A36" s="21"/>
      <c r="B36" s="24">
        <v>11</v>
      </c>
      <c r="C36" s="21">
        <v>11</v>
      </c>
      <c r="D36" s="22" t="s">
        <v>111</v>
      </c>
      <c r="E36" s="23"/>
      <c r="F36" s="236">
        <v>322173</v>
      </c>
    </row>
    <row r="37" spans="1:7" ht="18.75">
      <c r="A37" s="21">
        <v>3</v>
      </c>
      <c r="B37" s="24"/>
      <c r="C37" s="21"/>
      <c r="D37" s="18" t="s">
        <v>112</v>
      </c>
      <c r="E37" s="25"/>
      <c r="F37" s="235">
        <v>104765</v>
      </c>
    </row>
    <row r="38" spans="1:7" ht="18.75">
      <c r="A38" s="21"/>
      <c r="B38" s="24">
        <v>12</v>
      </c>
      <c r="C38" s="21"/>
      <c r="D38" s="22" t="s">
        <v>113</v>
      </c>
      <c r="E38" s="25"/>
      <c r="F38" s="235">
        <v>104765</v>
      </c>
    </row>
    <row r="39" spans="1:7" ht="18.75">
      <c r="A39" s="250"/>
      <c r="B39" s="251"/>
      <c r="C39" s="250">
        <v>11</v>
      </c>
      <c r="D39" s="252" t="s">
        <v>114</v>
      </c>
      <c r="E39" s="253"/>
      <c r="F39" s="254">
        <v>104765</v>
      </c>
    </row>
    <row r="40" spans="1:7" ht="18.75">
      <c r="A40" s="245"/>
      <c r="B40" s="246"/>
      <c r="C40" s="246"/>
      <c r="D40" s="247" t="s">
        <v>66</v>
      </c>
      <c r="E40" s="248"/>
      <c r="F40" s="249">
        <f>SUM(F24+F35+F37)</f>
        <v>5405647</v>
      </c>
      <c r="G40" s="26"/>
    </row>
    <row r="41" spans="1:7">
      <c r="A41" s="255"/>
      <c r="B41" s="6"/>
      <c r="C41" s="6"/>
      <c r="D41" s="6"/>
      <c r="E41" s="6"/>
      <c r="F41" s="167"/>
    </row>
    <row r="42" spans="1:7">
      <c r="A42" s="217"/>
      <c r="B42" s="6"/>
      <c r="C42" s="6"/>
      <c r="D42" s="6"/>
      <c r="E42" s="6"/>
      <c r="F42" s="167"/>
    </row>
    <row r="43" spans="1:7">
      <c r="A43" s="217"/>
      <c r="B43" s="6"/>
      <c r="C43" s="6"/>
      <c r="D43" s="6"/>
      <c r="E43" s="6"/>
      <c r="F43" s="167"/>
    </row>
    <row r="44" spans="1:7">
      <c r="A44" s="217"/>
      <c r="B44" s="6"/>
      <c r="C44" s="6"/>
      <c r="D44" s="6"/>
      <c r="E44" s="6"/>
      <c r="F44" s="167"/>
    </row>
    <row r="45" spans="1:7">
      <c r="A45" s="217"/>
      <c r="B45" s="6"/>
      <c r="C45" s="6"/>
      <c r="D45" s="6"/>
      <c r="E45" s="6"/>
      <c r="F45" s="167"/>
    </row>
    <row r="46" spans="1:7">
      <c r="A46" s="217"/>
      <c r="B46" s="6"/>
      <c r="C46" s="6"/>
      <c r="D46" s="6"/>
      <c r="E46" s="6"/>
      <c r="F46" s="167"/>
    </row>
    <row r="47" spans="1:7" ht="71.25" customHeight="1">
      <c r="A47" s="239"/>
      <c r="B47" s="258"/>
      <c r="C47" s="259"/>
      <c r="D47" s="260"/>
      <c r="E47" s="158"/>
      <c r="F47" s="197"/>
    </row>
    <row r="48" spans="1:7" ht="25.5" hidden="1" customHeight="1">
      <c r="B48" s="146"/>
      <c r="C48" s="143" t="s">
        <v>126</v>
      </c>
    </row>
    <row r="49" spans="3:5">
      <c r="C49" s="143"/>
    </row>
    <row r="52" spans="3:5" ht="15.75">
      <c r="C52" s="142"/>
      <c r="E52" s="145"/>
    </row>
    <row r="53" spans="3:5">
      <c r="C53" s="143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Ejec.Junio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Ejec.Junio!Área_de_impresión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Xiomara Del Monte</cp:lastModifiedBy>
  <cp:lastPrinted>2022-07-05T17:23:28Z</cp:lastPrinted>
  <dcterms:created xsi:type="dcterms:W3CDTF">2004-03-08T17:15:00Z</dcterms:created>
  <dcterms:modified xsi:type="dcterms:W3CDTF">2022-07-05T17:24:26Z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