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RAI INAZUCAR\Desktop\PORTAL DE TRANSPARENCIA\2024\Junio\Contabilidad\Ingreso y Egreso\"/>
    </mc:Choice>
  </mc:AlternateContent>
  <xr:revisionPtr revIDLastSave="0" documentId="8_{01ED442A-F927-455A-B94E-7E5141A34F21}" xr6:coauthVersionLast="47" xr6:coauthVersionMax="47" xr10:uidLastSave="{00000000-0000-0000-0000-000000000000}"/>
  <bookViews>
    <workbookView xWindow="-120" yWindow="-120" windowWidth="20730" windowHeight="11160" tabRatio="603" firstSheet="1" activeTab="1" xr2:uid="{00000000-000D-0000-FFFF-FFFF00000000}"/>
  </bookViews>
  <sheets>
    <sheet name="EJEC. NOV. (2)" sheetId="39" state="hidden" r:id="rId1"/>
    <sheet name="EJEC.JUNIO" sheetId="40" r:id="rId2"/>
    <sheet name="BLCE.JUNIO" sheetId="43" r:id="rId3"/>
    <sheet name="C.Y BCO. JUNIO" sheetId="42" r:id="rId4"/>
    <sheet name="INGRESO JUNIO" sheetId="41" r:id="rId5"/>
    <sheet name="C.Y BCO." sheetId="37" state="hidden" r:id="rId6"/>
    <sheet name="INGRESOS" sheetId="36" state="hidden" r:id="rId7"/>
    <sheet name="EJEC.MARZO" sheetId="33" state="hidden" r:id="rId8"/>
    <sheet name="BAL. " sheetId="34" state="hidden" r:id="rId9"/>
    <sheet name="C X P " sheetId="35" state="hidden" r:id="rId10"/>
    <sheet name="Hoja1" sheetId="38" r:id="rId11"/>
  </sheets>
  <definedNames>
    <definedName name="_xlnm.Print_Area" localSheetId="8">'BAL. '!$D$1:$G$21</definedName>
    <definedName name="_xlnm.Print_Area" localSheetId="2">BLCE.JUNIO!$D$1:$G$21</definedName>
    <definedName name="_xlnm.Print_Area" localSheetId="9">'C X P '!$A$1:$E$37</definedName>
    <definedName name="_xlnm.Print_Area" localSheetId="5">'C.Y BCO.'!$B$1:$F$31</definedName>
    <definedName name="_xlnm.Print_Area" localSheetId="3">'C.Y BCO. JUNIO'!$B$1:$F$31</definedName>
    <definedName name="_xlnm.Print_Area" localSheetId="0">'EJEC. NOV. (2)'!$A$1:$N$70</definedName>
    <definedName name="_xlnm.Print_Area" localSheetId="1">EJEC.JUNIO!$A$1:$N$77</definedName>
    <definedName name="_xlnm.Print_Area" localSheetId="7">EJEC.MARZO!$A$1:$N$74</definedName>
    <definedName name="_xlnm.Print_Area" localSheetId="4">'INGRESO JUNIO'!$A$1:$F$48</definedName>
    <definedName name="_xlnm.Print_Area" localSheetId="6">INGRESOS!$A$1:$F$48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2" i="40" l="1"/>
  <c r="M52" i="40"/>
  <c r="M46" i="40" s="1"/>
  <c r="M57" i="40" s="1"/>
  <c r="N49" i="40"/>
  <c r="M49" i="40"/>
  <c r="N30" i="40"/>
  <c r="N31" i="40"/>
  <c r="M31" i="40"/>
  <c r="M30" i="40" s="1"/>
  <c r="N43" i="40"/>
  <c r="M43" i="40"/>
  <c r="N28" i="40"/>
  <c r="F26" i="42"/>
  <c r="F30" i="42" s="1"/>
  <c r="AB47" i="33"/>
  <c r="N57" i="33"/>
  <c r="M54" i="33"/>
  <c r="M32" i="33"/>
  <c r="M45" i="33"/>
  <c r="M35" i="40"/>
  <c r="M26" i="40"/>
  <c r="N36" i="40"/>
  <c r="N35" i="40" s="1"/>
  <c r="N46" i="40" l="1"/>
  <c r="N57" i="40" s="1"/>
  <c r="F28" i="42"/>
  <c r="G20" i="43"/>
  <c r="F25" i="41"/>
  <c r="F24" i="41" s="1"/>
  <c r="F16" i="42" s="1"/>
  <c r="F18" i="42" s="1"/>
  <c r="N29" i="40"/>
  <c r="N27" i="40"/>
  <c r="N25" i="40"/>
  <c r="M21" i="40"/>
  <c r="M20" i="40" s="1"/>
  <c r="Q74" i="40"/>
  <c r="T71" i="40"/>
  <c r="W67" i="40"/>
  <c r="O20" i="40"/>
  <c r="N26" i="40" l="1"/>
  <c r="N22" i="40"/>
  <c r="N21" i="40" s="1"/>
  <c r="N20" i="40" s="1"/>
  <c r="N60" i="40" l="1"/>
  <c r="F40" i="41"/>
  <c r="M60" i="40"/>
  <c r="M21" i="33" l="1"/>
  <c r="N33" i="33"/>
  <c r="N32" i="33" s="1"/>
  <c r="M33" i="33"/>
  <c r="N48" i="33"/>
  <c r="N45" i="33" s="1"/>
  <c r="M48" i="33"/>
  <c r="N21" i="33"/>
  <c r="F25" i="36"/>
  <c r="G20" i="34" l="1"/>
  <c r="T68" i="33"/>
  <c r="W64" i="33" l="1"/>
  <c r="M28" i="33" l="1"/>
  <c r="M20" i="33" s="1"/>
  <c r="M57" i="33" l="1"/>
  <c r="E26" i="35"/>
  <c r="N28" i="33" l="1"/>
  <c r="N20" i="33" s="1"/>
  <c r="M57" i="39"/>
  <c r="N57" i="39" s="1"/>
  <c r="N56" i="39"/>
  <c r="N55" i="39"/>
  <c r="N53" i="39"/>
  <c r="N52" i="39" s="1"/>
  <c r="M53" i="39"/>
  <c r="M52" i="39" s="1"/>
  <c r="N51" i="39"/>
  <c r="N50" i="39" s="1"/>
  <c r="N48" i="39"/>
  <c r="M47" i="39"/>
  <c r="N47" i="39" s="1"/>
  <c r="N46" i="39"/>
  <c r="M45" i="39"/>
  <c r="N45" i="39" s="1"/>
  <c r="N44" i="39"/>
  <c r="N43" i="39" s="1"/>
  <c r="M44" i="39"/>
  <c r="M43" i="39" s="1"/>
  <c r="N41" i="39"/>
  <c r="M41" i="39"/>
  <c r="N40" i="39"/>
  <c r="N39" i="39" s="1"/>
  <c r="M39" i="39"/>
  <c r="M37" i="39"/>
  <c r="M36" i="39" s="1"/>
  <c r="N31" i="39"/>
  <c r="M31" i="39"/>
  <c r="N28" i="39"/>
  <c r="M28" i="39"/>
  <c r="N25" i="39"/>
  <c r="M25" i="39"/>
  <c r="M24" i="39"/>
  <c r="M23" i="39"/>
  <c r="N22" i="39"/>
  <c r="O21" i="39"/>
  <c r="M54" i="39" l="1"/>
  <c r="M49" i="39" s="1"/>
  <c r="N21" i="39"/>
  <c r="N37" i="39"/>
  <c r="N36" i="39" s="1"/>
  <c r="N35" i="39" s="1"/>
  <c r="M35" i="39"/>
  <c r="M22" i="39"/>
  <c r="M21" i="39" s="1"/>
  <c r="N54" i="39"/>
  <c r="N49" i="39" s="1"/>
  <c r="N54" i="33" l="1"/>
  <c r="N61" i="39"/>
  <c r="M61" i="39"/>
  <c r="O20" i="33" l="1"/>
  <c r="Q71" i="33" l="1"/>
</calcChain>
</file>

<file path=xl/sharedStrings.xml><?xml version="1.0" encoding="utf-8"?>
<sst xmlns="http://schemas.openxmlformats.org/spreadsheetml/2006/main" count="414" uniqueCount="214">
  <si>
    <t>(1)</t>
  </si>
  <si>
    <t>EJECUCION PRESUPUESTARIA DEL GASTO</t>
  </si>
  <si>
    <t>FORMULARIO NO.2</t>
  </si>
  <si>
    <t>INSTITUCION:</t>
  </si>
  <si>
    <t>INAZUCAR</t>
  </si>
  <si>
    <t>REGISTRO  INTERNO ONAPRES</t>
  </si>
  <si>
    <t>CODIGO:______</t>
  </si>
  <si>
    <t>NUMERO:</t>
  </si>
  <si>
    <t>HORA:</t>
  </si>
  <si>
    <t>FECHA:</t>
  </si>
  <si>
    <t>IMPUTACION PRESUPUESTARIA</t>
  </si>
  <si>
    <t>EJECUCION DEL GASTO</t>
  </si>
  <si>
    <t>(2)</t>
  </si>
  <si>
    <t>CLASIF. OBJ. DEL GASTO</t>
  </si>
  <si>
    <t>COMPROMISO</t>
  </si>
  <si>
    <t>DEVENGADO</t>
  </si>
  <si>
    <t>PAGADO</t>
  </si>
  <si>
    <t>PROG.</t>
  </si>
  <si>
    <t>SUB PROG.</t>
  </si>
  <si>
    <t>PROY.</t>
  </si>
  <si>
    <t>ACT./OBRA</t>
  </si>
  <si>
    <t>UB. GEOG.</t>
  </si>
  <si>
    <t>FUNC.</t>
  </si>
  <si>
    <t>FONDO</t>
  </si>
  <si>
    <t>OBJ.</t>
  </si>
  <si>
    <t>CUENTA</t>
  </si>
  <si>
    <t>SUBCTA</t>
  </si>
  <si>
    <t>(3)</t>
  </si>
  <si>
    <t>(4)</t>
  </si>
  <si>
    <t>(5)</t>
  </si>
  <si>
    <t>01</t>
  </si>
  <si>
    <t>1.1.</t>
  </si>
  <si>
    <t>SUELDOS FIJOS</t>
  </si>
  <si>
    <t>CONTRATADOS</t>
  </si>
  <si>
    <t>SOBRESUELDO</t>
  </si>
  <si>
    <t>2.2.4</t>
  </si>
  <si>
    <t>2.2.5</t>
  </si>
  <si>
    <t>COMP.SEGURIDAD</t>
  </si>
  <si>
    <t>1.3.1.1</t>
  </si>
  <si>
    <t>PAIS</t>
  </si>
  <si>
    <t>1.3.2.1</t>
  </si>
  <si>
    <t>TSS</t>
  </si>
  <si>
    <t>SALUD</t>
  </si>
  <si>
    <t>PENSION</t>
  </si>
  <si>
    <t>RIEZGO LAB.</t>
  </si>
  <si>
    <t>SERV.NO PERS.</t>
  </si>
  <si>
    <t>SERV.BASICO</t>
  </si>
  <si>
    <t>TRANSPORTE</t>
  </si>
  <si>
    <t>ALQUILERES</t>
  </si>
  <si>
    <t>EDIFICIO</t>
  </si>
  <si>
    <t>SEGUROS</t>
  </si>
  <si>
    <t>REP. MAQ.</t>
  </si>
  <si>
    <t>OTROS SERVICIOS</t>
  </si>
  <si>
    <t>2.8.2</t>
  </si>
  <si>
    <t>COMISION</t>
  </si>
  <si>
    <t>MATERIAL Y SUM.</t>
  </si>
  <si>
    <t>3.1.1</t>
  </si>
  <si>
    <t>ALIMENTOS Y B.</t>
  </si>
  <si>
    <t>3.1.1.1</t>
  </si>
  <si>
    <t>ALIMENTOS</t>
  </si>
  <si>
    <t>COMBUSTIBLE</t>
  </si>
  <si>
    <t>3.7.1.1</t>
  </si>
  <si>
    <t>GASOLINA</t>
  </si>
  <si>
    <t>PRODU. Y UTILES</t>
  </si>
  <si>
    <t>3.9.9</t>
  </si>
  <si>
    <t>UTILES VARIOS</t>
  </si>
  <si>
    <t>TOTAL</t>
  </si>
  <si>
    <t>,</t>
  </si>
  <si>
    <t>INSTITUTO AZUCARERO DOMINICANO</t>
  </si>
  <si>
    <t>BALANCE DE LAS CUENTAS BANCARIAS</t>
  </si>
  <si>
    <t>CUENTA TESORERIA</t>
  </si>
  <si>
    <t>CUENTA CORRIENTE</t>
  </si>
  <si>
    <t>(</t>
  </si>
  <si>
    <t>CUENTA OPERATIVA</t>
  </si>
  <si>
    <t>TOTAL DISPONIBLE BANCO RD$</t>
  </si>
  <si>
    <t>CALCULO VARIACION</t>
  </si>
  <si>
    <t>DE CUENTAS POR PAGAR</t>
  </si>
  <si>
    <t>BALANCE INICIAL CUENTA POR PAGAR</t>
  </si>
  <si>
    <t>MAS:  CUENTAS POR PAGAR DEL MES</t>
  </si>
  <si>
    <t>BALANCE</t>
  </si>
  <si>
    <t>MENOS:  CUENTAS PAGADAS EN  AÑO ANTERIOR</t>
  </si>
  <si>
    <t>BALANCE FINAL DE CUENTAS POR PAGAR</t>
  </si>
  <si>
    <t>BALANCE INICIAL DE CUENTAS POR PAGAR</t>
  </si>
  <si>
    <t>MENOS :  BALANCE FINAL DE CUENTAS POR PAGAR</t>
  </si>
  <si>
    <t>CALCULO VARIACIONES</t>
  </si>
  <si>
    <t>SALDOS CAJA Y BANCO</t>
  </si>
  <si>
    <t xml:space="preserve">                    </t>
  </si>
  <si>
    <t>BALANCE INICIAL CAJA Y BANCO</t>
  </si>
  <si>
    <t>MAS:  INGRESOS</t>
  </si>
  <si>
    <t xml:space="preserve"> DISPONIBILIDAD</t>
  </si>
  <si>
    <t>MENOS:  GASTOS</t>
  </si>
  <si>
    <t xml:space="preserve"> BALANCE FINAL DE CAJA Y BANCO</t>
  </si>
  <si>
    <t>BALANCE INICIAL</t>
  </si>
  <si>
    <t>MENOS :  BALANCE FINAL</t>
  </si>
  <si>
    <t>INFORME MENSUAL DEL INGRESO</t>
  </si>
  <si>
    <t>Clasificación del Ingreso</t>
  </si>
  <si>
    <t>Denominación de la Cuenta</t>
  </si>
  <si>
    <t>Ingresos</t>
  </si>
  <si>
    <t>Fondo</t>
  </si>
  <si>
    <t>En el mes</t>
  </si>
  <si>
    <t>GRUPO</t>
  </si>
  <si>
    <t>SUBGRUPO</t>
  </si>
  <si>
    <t>TRANSFERENCIAS</t>
  </si>
  <si>
    <t>Transferencias Corrientes</t>
  </si>
  <si>
    <t>Del Sector Privado</t>
  </si>
  <si>
    <t>De la Administración Central</t>
  </si>
  <si>
    <t>Otros Ingresos</t>
  </si>
  <si>
    <t>Ingresos Diversos</t>
  </si>
  <si>
    <t>Activos Financieros</t>
  </si>
  <si>
    <t>Recuperación Préstamos de Corto Plazo</t>
  </si>
  <si>
    <t>del Sector Privado</t>
  </si>
  <si>
    <t>Disminución de Caja y Banco</t>
  </si>
  <si>
    <t>PASIVOS FINANCIEROS</t>
  </si>
  <si>
    <t>Incremento de Pasivos con Proveedores</t>
  </si>
  <si>
    <t>Incremento Ctas.  x Pagar Interna, C.P.</t>
  </si>
  <si>
    <t>SERV. PERSONALES</t>
  </si>
  <si>
    <t>CODIGO:</t>
  </si>
  <si>
    <t>INSTITUCION: INAZUCAR</t>
  </si>
  <si>
    <t>DIETAS Y GASTOS</t>
  </si>
  <si>
    <t>GASTOS REPRESENT.</t>
  </si>
  <si>
    <t>PASAJE</t>
  </si>
  <si>
    <t>REMUNERACIONES</t>
  </si>
  <si>
    <t>PRIMA TRANSPORTE</t>
  </si>
  <si>
    <t>Disminución otros Activos  Financieros</t>
  </si>
  <si>
    <t>SEGUROS DE PERSONAS</t>
  </si>
  <si>
    <t>RESIDUOS SOLIDOS</t>
  </si>
  <si>
    <t xml:space="preserve">    Responsable del Registro</t>
  </si>
  <si>
    <t>3.9.6</t>
  </si>
  <si>
    <t>PRODUCTOS ELEC</t>
  </si>
  <si>
    <t>DEUDA AÑOS ANTERIORES</t>
  </si>
  <si>
    <t>AÑO 2022</t>
  </si>
  <si>
    <t>ENERO</t>
  </si>
  <si>
    <t>AGUA</t>
  </si>
  <si>
    <t>7.2.04</t>
  </si>
  <si>
    <t>MANT.Y REP.EQ DE OFICINA</t>
  </si>
  <si>
    <t>3.9.1.</t>
  </si>
  <si>
    <t>MATERIALES PARA LIMPIEZA</t>
  </si>
  <si>
    <t>DISMINUCION CXP</t>
  </si>
  <si>
    <t>AUMENTO CAJA</t>
  </si>
  <si>
    <t>SERVICIOS NO PERSONALES</t>
  </si>
  <si>
    <t xml:space="preserve"> </t>
  </si>
  <si>
    <t>ALQUILERES Y RENTAS</t>
  </si>
  <si>
    <t>2.5.1.01</t>
  </si>
  <si>
    <t>ALQUILER EDIFICACIONES</t>
  </si>
  <si>
    <t>AÑO 2024</t>
  </si>
  <si>
    <t>SUB-TOTAL</t>
  </si>
  <si>
    <t>IMPUESTOS PAGADOS IR+17</t>
  </si>
  <si>
    <t xml:space="preserve">TOTAL </t>
  </si>
  <si>
    <t xml:space="preserve">BALANCE    EN CUENTAS </t>
  </si>
  <si>
    <t>AUMENTO  EN CAJA Y BANCO</t>
  </si>
  <si>
    <t>MATERIALES Y SUMINISTROS</t>
  </si>
  <si>
    <t>2.3.1.1</t>
  </si>
  <si>
    <t>ALIMENTOS Y BEBIDAS P/PERS</t>
  </si>
  <si>
    <t>2.21.6.01</t>
  </si>
  <si>
    <t>ENERGIA ELECTRICA</t>
  </si>
  <si>
    <t>2.2.1.7</t>
  </si>
  <si>
    <t>2.2.1.8</t>
  </si>
  <si>
    <t>RECOLECCION DE RESIDUOS S.</t>
  </si>
  <si>
    <t>2.3.1.1.01</t>
  </si>
  <si>
    <t>2.3.7</t>
  </si>
  <si>
    <t>COMBUSTIBLES Y LUBRICANTES</t>
  </si>
  <si>
    <t>2.3.7.01</t>
  </si>
  <si>
    <t>2.2.1</t>
  </si>
  <si>
    <t>SERVICIOS BASICOS</t>
  </si>
  <si>
    <t>AUMENTO EN CAJA</t>
  </si>
  <si>
    <t>MES  MARZO</t>
  </si>
  <si>
    <t xml:space="preserve">  AL   31   DE MARZO   2024</t>
  </si>
  <si>
    <t>Al   31 DE  MARZO   2024</t>
  </si>
  <si>
    <t>MARZO</t>
  </si>
  <si>
    <t>2.3.7.04</t>
  </si>
  <si>
    <t>GLP</t>
  </si>
  <si>
    <t>2.6.1.1.01</t>
  </si>
  <si>
    <t>MUEBLES, EQUIPOS DE OFICINA</t>
  </si>
  <si>
    <t>BIENES MUEBLES,INMUEBLES</t>
  </si>
  <si>
    <t>2.2.1.3.01</t>
  </si>
  <si>
    <t>TELEFONO</t>
  </si>
  <si>
    <t>PRESTACIONES ECONOMICA</t>
  </si>
  <si>
    <t>2.1.1.5.04</t>
  </si>
  <si>
    <t>VACACIONES NO DISFRUTADAS</t>
  </si>
  <si>
    <t>2.1.2</t>
  </si>
  <si>
    <t>2.1.5</t>
  </si>
  <si>
    <t>AL  31    MARZO   2024</t>
  </si>
  <si>
    <t>VIATICOS</t>
  </si>
  <si>
    <t>RD$95,000.00</t>
  </si>
  <si>
    <t>RD$90,000.00</t>
  </si>
  <si>
    <t>RD$4,500.00</t>
  </si>
  <si>
    <t>RD$187,916.73</t>
  </si>
  <si>
    <t>RD$100,500.00</t>
  </si>
  <si>
    <t>RD$134,575.67</t>
  </si>
  <si>
    <t>RD$323,588.37</t>
  </si>
  <si>
    <t>2.3.9</t>
  </si>
  <si>
    <t>2.3.3</t>
  </si>
  <si>
    <t>PRODUCTOS PAPEL Y CARTON</t>
  </si>
  <si>
    <t>2.3.1</t>
  </si>
  <si>
    <t>ALIMENTOS Y BEBIDAS</t>
  </si>
  <si>
    <t>ALIMENTOS Y BEBIDAS P/PERS.</t>
  </si>
  <si>
    <t>VIATICOS FUERA  DEL PAIS</t>
  </si>
  <si>
    <t>2.3.2.01</t>
  </si>
  <si>
    <t>2.2.8.8</t>
  </si>
  <si>
    <t>LIMPIEZA E HIGIENE</t>
  </si>
  <si>
    <t>2.2.9.2</t>
  </si>
  <si>
    <t>SERVICIO DE CATERING</t>
  </si>
  <si>
    <t>3.3.1.01</t>
  </si>
  <si>
    <t>PAPEL DE ESCRITORIO</t>
  </si>
  <si>
    <t>3.3..2.01</t>
  </si>
  <si>
    <t>UTILES MATERIAL ESCRITORIO</t>
  </si>
  <si>
    <t>2.3.7.1.04</t>
  </si>
  <si>
    <t>2.4.1.01</t>
  </si>
  <si>
    <t>JUNIO</t>
  </si>
  <si>
    <t>Al   31  DE  JUNIO   2024</t>
  </si>
  <si>
    <t>MES JUNIO</t>
  </si>
  <si>
    <t xml:space="preserve">  AL   31   DE  JUNIO   2024</t>
  </si>
  <si>
    <t>PRODUCTOS Y UTILES VARIOS</t>
  </si>
  <si>
    <t>DISMINUCION  EN CAJA Y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</si>
</sst>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&quot;RD$&quot;#,##0.00_);[Red]\(&quot;RD$&quot;#,##0.00\)"/>
    <numFmt numFmtId="167" formatCode="_([$€-2]* #,##0.00_);_([$€-2]* \(#,##0.00\);_([$€-2]* &quot;-&quot;??_)"/>
    <numFmt numFmtId="168" formatCode="#,##0.00;[Red]#,##0.00"/>
    <numFmt numFmtId="169" formatCode="_(* #,##0_);_(* \(#,##0\);_(* &quot;-&quot;??_);_(@_)"/>
    <numFmt numFmtId="170" formatCode="_(* #,##0.0_);_(* \(#,##0.0\);_(* &quot;-&quot;??_);_(@_)"/>
    <numFmt numFmtId="171" formatCode="_(* #,##0.000_);_(* \(#,##0.000\);_(* &quot;-&quot;??_);_(@_)"/>
    <numFmt numFmtId="172" formatCode="#,##0.00000000"/>
    <numFmt numFmtId="173" formatCode="#,##0.0"/>
  </numFmts>
  <fonts count="27">
    <font>
      <sz val="10"/>
      <name val="Arial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4"/>
      <color rgb="FF000000"/>
      <name val="Times New Roman"/>
      <family val="1"/>
    </font>
    <font>
      <u/>
      <sz val="10"/>
      <name val="Arial"/>
      <family val="2"/>
    </font>
    <font>
      <u/>
      <sz val="12"/>
      <name val="Arial"/>
      <family val="2"/>
    </font>
    <font>
      <b/>
      <i/>
      <sz val="10"/>
      <name val="Arial"/>
      <family val="2"/>
    </font>
    <font>
      <sz val="12"/>
      <name val="Aptos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279">
    <xf numFmtId="0" fontId="0" fillId="0" borderId="0" xfId="0"/>
    <xf numFmtId="165" fontId="0" fillId="0" borderId="0" xfId="3" applyFont="1"/>
    <xf numFmtId="0" fontId="1" fillId="0" borderId="0" xfId="0" applyFont="1"/>
    <xf numFmtId="164" fontId="0" fillId="0" borderId="0" xfId="1" applyFont="1"/>
    <xf numFmtId="49" fontId="2" fillId="0" borderId="3" xfId="0" applyNumberFormat="1" applyFont="1" applyBorder="1" applyAlignment="1">
      <alignment horizontal="center"/>
    </xf>
    <xf numFmtId="0" fontId="0" fillId="0" borderId="4" xfId="0" applyBorder="1"/>
    <xf numFmtId="49" fontId="4" fillId="0" borderId="0" xfId="0" applyNumberFormat="1" applyFont="1" applyAlignment="1">
      <alignment horizontal="center"/>
    </xf>
    <xf numFmtId="164" fontId="0" fillId="0" borderId="5" xfId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1" applyFont="1" applyBorder="1" applyAlignment="1">
      <alignment horizontal="center"/>
    </xf>
    <xf numFmtId="0" fontId="2" fillId="0" borderId="4" xfId="0" applyFont="1" applyBorder="1"/>
    <xf numFmtId="0" fontId="2" fillId="0" borderId="8" xfId="0" applyFont="1" applyBorder="1"/>
    <xf numFmtId="164" fontId="2" fillId="0" borderId="5" xfId="1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9" xfId="0" applyFont="1" applyBorder="1"/>
    <xf numFmtId="164" fontId="2" fillId="0" borderId="10" xfId="1" applyFont="1" applyBorder="1"/>
    <xf numFmtId="0" fontId="2" fillId="0" borderId="11" xfId="0" applyFont="1" applyBorder="1"/>
    <xf numFmtId="0" fontId="2" fillId="0" borderId="12" xfId="0" applyFont="1" applyBorder="1"/>
    <xf numFmtId="0" fontId="0" fillId="0" borderId="12" xfId="0" applyBorder="1"/>
    <xf numFmtId="164" fontId="0" fillId="0" borderId="13" xfId="1" applyFont="1" applyBorder="1"/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164" fontId="6" fillId="0" borderId="17" xfId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/>
    </xf>
    <xf numFmtId="164" fontId="6" fillId="0" borderId="22" xfId="1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0" borderId="21" xfId="0" applyFont="1" applyBorder="1"/>
    <xf numFmtId="0" fontId="10" fillId="0" borderId="16" xfId="0" applyFont="1" applyBorder="1" applyAlignment="1">
      <alignment vertical="top"/>
    </xf>
    <xf numFmtId="3" fontId="10" fillId="0" borderId="24" xfId="0" applyNumberFormat="1" applyFont="1" applyBorder="1" applyAlignment="1">
      <alignment vertical="top"/>
    </xf>
    <xf numFmtId="164" fontId="10" fillId="0" borderId="5" xfId="1" applyFont="1" applyBorder="1" applyAlignment="1">
      <alignment horizontal="right" vertical="top"/>
    </xf>
    <xf numFmtId="0" fontId="9" fillId="0" borderId="8" xfId="0" applyFont="1" applyBorder="1"/>
    <xf numFmtId="0" fontId="8" fillId="0" borderId="16" xfId="0" applyFont="1" applyBorder="1" applyAlignment="1">
      <alignment horizontal="center" vertical="top"/>
    </xf>
    <xf numFmtId="0" fontId="8" fillId="0" borderId="16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8" fillId="0" borderId="8" xfId="0" applyFont="1" applyBorder="1" applyAlignment="1">
      <alignment horizontal="center" vertical="top"/>
    </xf>
    <xf numFmtId="164" fontId="8" fillId="0" borderId="5" xfId="1" applyFont="1" applyBorder="1" applyAlignment="1">
      <alignment horizontal="right" vertical="top"/>
    </xf>
    <xf numFmtId="164" fontId="10" fillId="0" borderId="5" xfId="1" applyFont="1" applyBorder="1" applyAlignment="1">
      <alignment vertical="top"/>
    </xf>
    <xf numFmtId="164" fontId="8" fillId="0" borderId="5" xfId="1" applyFont="1" applyBorder="1" applyAlignment="1">
      <alignment vertical="top"/>
    </xf>
    <xf numFmtId="4" fontId="10" fillId="0" borderId="24" xfId="0" applyNumberFormat="1" applyFont="1" applyBorder="1" applyAlignment="1">
      <alignment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0" fillId="0" borderId="27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4" fontId="10" fillId="0" borderId="29" xfId="1" applyNumberFormat="1" applyFont="1" applyBorder="1" applyAlignment="1">
      <alignment horizontal="right" vertical="top"/>
    </xf>
    <xf numFmtId="164" fontId="0" fillId="0" borderId="0" xfId="0" applyNumberFormat="1"/>
    <xf numFmtId="0" fontId="12" fillId="0" borderId="0" xfId="0" applyFont="1"/>
    <xf numFmtId="166" fontId="1" fillId="0" borderId="0" xfId="3" applyNumberFormat="1" applyFont="1" applyAlignment="1">
      <alignment horizontal="right"/>
    </xf>
    <xf numFmtId="164" fontId="12" fillId="0" borderId="0" xfId="1" applyFont="1"/>
    <xf numFmtId="4" fontId="12" fillId="0" borderId="0" xfId="1" applyNumberFormat="1" applyFont="1" applyAlignment="1">
      <alignment horizontal="right"/>
    </xf>
    <xf numFmtId="164" fontId="12" fillId="0" borderId="12" xfId="1" applyFont="1" applyBorder="1" applyAlignment="1">
      <alignment horizontal="right"/>
    </xf>
    <xf numFmtId="166" fontId="1" fillId="0" borderId="0" xfId="1" applyNumberFormat="1" applyFont="1" applyAlignment="1">
      <alignment horizontal="right"/>
    </xf>
    <xf numFmtId="164" fontId="12" fillId="0" borderId="0" xfId="1" applyFont="1" applyAlignment="1">
      <alignment horizontal="right"/>
    </xf>
    <xf numFmtId="164" fontId="2" fillId="0" borderId="0" xfId="1" applyFont="1"/>
    <xf numFmtId="4" fontId="0" fillId="0" borderId="0" xfId="0" applyNumberFormat="1"/>
    <xf numFmtId="2" fontId="0" fillId="0" borderId="0" xfId="0" applyNumberFormat="1"/>
    <xf numFmtId="15" fontId="1" fillId="0" borderId="0" xfId="0" applyNumberFormat="1" applyFont="1"/>
    <xf numFmtId="164" fontId="0" fillId="0" borderId="0" xfId="1" applyFont="1" applyAlignment="1">
      <alignment horizontal="right"/>
    </xf>
    <xf numFmtId="164" fontId="12" fillId="0" borderId="0" xfId="1" applyFont="1" applyBorder="1"/>
    <xf numFmtId="166" fontId="12" fillId="0" borderId="0" xfId="1" applyNumberFormat="1" applyFont="1" applyAlignment="1">
      <alignment horizontal="right"/>
    </xf>
    <xf numFmtId="164" fontId="12" fillId="0" borderId="12" xfId="1" applyFont="1" applyBorder="1"/>
    <xf numFmtId="164" fontId="1" fillId="0" borderId="0" xfId="1" applyFont="1"/>
    <xf numFmtId="166" fontId="12" fillId="0" borderId="12" xfId="1" applyNumberFormat="1" applyFont="1" applyBorder="1" applyAlignment="1">
      <alignment horizontal="right"/>
    </xf>
    <xf numFmtId="165" fontId="12" fillId="0" borderId="0" xfId="3" applyFont="1"/>
    <xf numFmtId="166" fontId="12" fillId="0" borderId="0" xfId="3" applyNumberFormat="1" applyFont="1" applyAlignment="1">
      <alignment horizontal="right"/>
    </xf>
    <xf numFmtId="165" fontId="12" fillId="0" borderId="0" xfId="0" applyNumberFormat="1" applyFont="1"/>
    <xf numFmtId="166" fontId="12" fillId="0" borderId="0" xfId="3" applyNumberFormat="1" applyFont="1" applyBorder="1" applyAlignment="1">
      <alignment horizontal="center"/>
    </xf>
    <xf numFmtId="168" fontId="1" fillId="0" borderId="31" xfId="3" applyNumberFormat="1" applyFont="1" applyBorder="1" applyAlignment="1">
      <alignment horizontal="right"/>
    </xf>
    <xf numFmtId="165" fontId="12" fillId="0" borderId="0" xfId="3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4" xfId="0" applyFont="1" applyBorder="1"/>
    <xf numFmtId="0" fontId="13" fillId="0" borderId="0" xfId="0" applyFont="1"/>
    <xf numFmtId="0" fontId="0" fillId="0" borderId="25" xfId="0" applyBorder="1"/>
    <xf numFmtId="0" fontId="0" fillId="0" borderId="26" xfId="0" applyBorder="1"/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2" fillId="0" borderId="18" xfId="0" applyFont="1" applyBorder="1"/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2" fillId="0" borderId="21" xfId="0" applyFont="1" applyBorder="1"/>
    <xf numFmtId="49" fontId="0" fillId="0" borderId="21" xfId="0" applyNumberFormat="1" applyBorder="1" applyAlignment="1">
      <alignment horizontal="center"/>
    </xf>
    <xf numFmtId="0" fontId="0" fillId="0" borderId="21" xfId="0" applyBorder="1"/>
    <xf numFmtId="0" fontId="0" fillId="0" borderId="6" xfId="0" applyBorder="1"/>
    <xf numFmtId="49" fontId="0" fillId="0" borderId="21" xfId="0" applyNumberFormat="1" applyBorder="1"/>
    <xf numFmtId="49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8" xfId="0" applyBorder="1"/>
    <xf numFmtId="49" fontId="0" fillId="0" borderId="16" xfId="0" applyNumberFormat="1" applyBorder="1"/>
    <xf numFmtId="0" fontId="13" fillId="0" borderId="5" xfId="0" applyFont="1" applyBorder="1" applyAlignment="1">
      <alignment horizontal="center"/>
    </xf>
    <xf numFmtId="164" fontId="0" fillId="0" borderId="0" xfId="1" applyFont="1" applyBorder="1"/>
    <xf numFmtId="0" fontId="0" fillId="0" borderId="5" xfId="0" applyBorder="1"/>
    <xf numFmtId="0" fontId="0" fillId="0" borderId="7" xfId="0" applyBorder="1"/>
    <xf numFmtId="164" fontId="2" fillId="0" borderId="8" xfId="1" applyFont="1" applyBorder="1"/>
    <xf numFmtId="0" fontId="0" fillId="0" borderId="10" xfId="0" applyBorder="1"/>
    <xf numFmtId="169" fontId="0" fillId="0" borderId="26" xfId="0" applyNumberFormat="1" applyBorder="1"/>
    <xf numFmtId="169" fontId="0" fillId="0" borderId="26" xfId="1" applyNumberFormat="1" applyFont="1" applyBorder="1"/>
    <xf numFmtId="169" fontId="2" fillId="0" borderId="33" xfId="1" applyNumberFormat="1" applyFont="1" applyBorder="1"/>
    <xf numFmtId="169" fontId="4" fillId="0" borderId="0" xfId="0" applyNumberFormat="1" applyFont="1" applyAlignment="1">
      <alignment horizontal="center"/>
    </xf>
    <xf numFmtId="169" fontId="4" fillId="0" borderId="16" xfId="1" applyNumberFormat="1" applyFont="1" applyFill="1" applyBorder="1" applyAlignment="1">
      <alignment horizontal="center"/>
    </xf>
    <xf numFmtId="169" fontId="4" fillId="0" borderId="5" xfId="1" applyNumberFormat="1" applyFont="1" applyBorder="1" applyAlignment="1">
      <alignment horizontal="center"/>
    </xf>
    <xf numFmtId="0" fontId="4" fillId="0" borderId="18" xfId="0" applyFont="1" applyBorder="1"/>
    <xf numFmtId="169" fontId="2" fillId="0" borderId="0" xfId="0" applyNumberFormat="1" applyFont="1" applyAlignment="1">
      <alignment horizontal="center"/>
    </xf>
    <xf numFmtId="169" fontId="2" fillId="0" borderId="16" xfId="1" applyNumberFormat="1" applyFont="1" applyBorder="1" applyAlignment="1">
      <alignment horizontal="center"/>
    </xf>
    <xf numFmtId="169" fontId="2" fillId="0" borderId="13" xfId="1" applyNumberFormat="1" applyFont="1" applyBorder="1" applyAlignment="1">
      <alignment horizontal="center"/>
    </xf>
    <xf numFmtId="0" fontId="4" fillId="0" borderId="21" xfId="0" applyFont="1" applyBorder="1"/>
    <xf numFmtId="169" fontId="2" fillId="0" borderId="21" xfId="0" applyNumberFormat="1" applyFont="1" applyBorder="1" applyAlignment="1">
      <alignment horizontal="center"/>
    </xf>
    <xf numFmtId="169" fontId="2" fillId="0" borderId="37" xfId="1" applyNumberFormat="1" applyFont="1" applyBorder="1" applyAlignment="1">
      <alignment horizontal="center"/>
    </xf>
    <xf numFmtId="169" fontId="2" fillId="0" borderId="38" xfId="1" applyNumberFormat="1" applyFont="1" applyBorder="1" applyAlignment="1">
      <alignment horizontal="center"/>
    </xf>
    <xf numFmtId="4" fontId="2" fillId="0" borderId="6" xfId="1" applyNumberFormat="1" applyFont="1" applyBorder="1" applyAlignment="1">
      <alignment horizontal="right"/>
    </xf>
    <xf numFmtId="4" fontId="2" fillId="0" borderId="21" xfId="1" applyNumberFormat="1" applyFont="1" applyBorder="1" applyAlignment="1">
      <alignment horizontal="right"/>
    </xf>
    <xf numFmtId="169" fontId="2" fillId="0" borderId="16" xfId="1" applyNumberFormat="1" applyFont="1" applyBorder="1"/>
    <xf numFmtId="0" fontId="0" fillId="0" borderId="16" xfId="0" applyBorder="1" applyAlignment="1">
      <alignment horizontal="right"/>
    </xf>
    <xf numFmtId="169" fontId="2" fillId="0" borderId="16" xfId="0" applyNumberFormat="1" applyFont="1" applyBorder="1"/>
    <xf numFmtId="43" fontId="2" fillId="0" borderId="16" xfId="1" applyNumberFormat="1" applyFont="1" applyBorder="1" applyAlignment="1">
      <alignment horizontal="right"/>
    </xf>
    <xf numFmtId="164" fontId="2" fillId="0" borderId="16" xfId="1" applyFont="1" applyBorder="1" applyAlignment="1">
      <alignment horizontal="right"/>
    </xf>
    <xf numFmtId="169" fontId="0" fillId="0" borderId="16" xfId="0" applyNumberFormat="1" applyBorder="1"/>
    <xf numFmtId="164" fontId="0" fillId="0" borderId="16" xfId="1" applyFont="1" applyBorder="1"/>
    <xf numFmtId="164" fontId="0" fillId="0" borderId="16" xfId="1" applyFont="1" applyBorder="1" applyAlignment="1">
      <alignment horizontal="right"/>
    </xf>
    <xf numFmtId="169" fontId="2" fillId="0" borderId="8" xfId="0" applyNumberFormat="1" applyFont="1" applyBorder="1"/>
    <xf numFmtId="164" fontId="2" fillId="0" borderId="16" xfId="1" applyFont="1" applyBorder="1"/>
    <xf numFmtId="169" fontId="2" fillId="0" borderId="0" xfId="0" applyNumberFormat="1" applyFont="1"/>
    <xf numFmtId="0" fontId="2" fillId="0" borderId="16" xfId="0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6" xfId="1" applyNumberFormat="1" applyFont="1" applyBorder="1" applyAlignment="1">
      <alignment horizontal="right"/>
    </xf>
    <xf numFmtId="4" fontId="0" fillId="0" borderId="16" xfId="1" applyNumberFormat="1" applyFont="1" applyBorder="1" applyAlignment="1">
      <alignment horizontal="right"/>
    </xf>
    <xf numFmtId="0" fontId="2" fillId="0" borderId="16" xfId="0" applyFont="1" applyBorder="1"/>
    <xf numFmtId="3" fontId="0" fillId="0" borderId="0" xfId="0" applyNumberFormat="1"/>
    <xf numFmtId="49" fontId="0" fillId="0" borderId="26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170" fontId="2" fillId="0" borderId="16" xfId="1" applyNumberFormat="1" applyFont="1" applyBorder="1" applyAlignment="1">
      <alignment horizontal="right"/>
    </xf>
    <xf numFmtId="169" fontId="0" fillId="0" borderId="27" xfId="0" applyNumberFormat="1" applyBorder="1"/>
    <xf numFmtId="164" fontId="2" fillId="0" borderId="28" xfId="1" applyFont="1" applyBorder="1" applyAlignment="1">
      <alignment horizontal="right"/>
    </xf>
    <xf numFmtId="164" fontId="2" fillId="0" borderId="29" xfId="1" applyFont="1" applyBorder="1" applyAlignment="1">
      <alignment horizontal="right"/>
    </xf>
    <xf numFmtId="169" fontId="0" fillId="0" borderId="0" xfId="0" applyNumberFormat="1"/>
    <xf numFmtId="164" fontId="0" fillId="0" borderId="0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NumberFormat="1" applyFont="1" applyBorder="1" applyAlignment="1">
      <alignment horizontal="right"/>
    </xf>
    <xf numFmtId="43" fontId="0" fillId="0" borderId="0" xfId="1" applyNumberFormat="1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1" applyNumberFormat="1" applyFont="1" applyBorder="1" applyAlignment="1">
      <alignment horizontal="right"/>
    </xf>
    <xf numFmtId="164" fontId="2" fillId="0" borderId="0" xfId="1" applyFont="1" applyBorder="1"/>
    <xf numFmtId="169" fontId="15" fillId="0" borderId="14" xfId="0" applyNumberFormat="1" applyFont="1" applyBorder="1"/>
    <xf numFmtId="0" fontId="16" fillId="0" borderId="16" xfId="0" applyFont="1" applyBorder="1"/>
    <xf numFmtId="169" fontId="15" fillId="0" borderId="16" xfId="0" applyNumberFormat="1" applyFont="1" applyBorder="1"/>
    <xf numFmtId="169" fontId="16" fillId="0" borderId="16" xfId="0" applyNumberFormat="1" applyFont="1" applyBorder="1"/>
    <xf numFmtId="4" fontId="16" fillId="0" borderId="16" xfId="1" applyNumberFormat="1" applyFont="1" applyBorder="1" applyAlignment="1">
      <alignment horizontal="right"/>
    </xf>
    <xf numFmtId="164" fontId="15" fillId="0" borderId="16" xfId="1" applyFont="1" applyBorder="1" applyAlignment="1">
      <alignment horizontal="right"/>
    </xf>
    <xf numFmtId="164" fontId="16" fillId="0" borderId="16" xfId="1" applyFont="1" applyBorder="1" applyAlignment="1">
      <alignment horizontal="right"/>
    </xf>
    <xf numFmtId="0" fontId="17" fillId="0" borderId="16" xfId="0" applyFont="1" applyBorder="1" applyAlignment="1">
      <alignment vertical="top"/>
    </xf>
    <xf numFmtId="0" fontId="18" fillId="0" borderId="0" xfId="0" applyFont="1" applyAlignment="1">
      <alignment horizontal="center" readingOrder="1"/>
    </xf>
    <xf numFmtId="0" fontId="19" fillId="0" borderId="0" xfId="0" applyFont="1" applyAlignment="1">
      <alignment horizontal="center" readingOrder="1"/>
    </xf>
    <xf numFmtId="164" fontId="21" fillId="0" borderId="30" xfId="1" applyFont="1" applyBorder="1" applyAlignment="1">
      <alignment horizontal="right"/>
    </xf>
    <xf numFmtId="0" fontId="22" fillId="0" borderId="0" xfId="0" applyFont="1" applyAlignment="1">
      <alignment horizontal="center" readingOrder="1"/>
    </xf>
    <xf numFmtId="0" fontId="21" fillId="0" borderId="24" xfId="0" applyFont="1" applyBorder="1"/>
    <xf numFmtId="0" fontId="20" fillId="0" borderId="0" xfId="0" applyFont="1" applyAlignment="1">
      <alignment horizontal="center" readingOrder="1"/>
    </xf>
    <xf numFmtId="169" fontId="0" fillId="0" borderId="24" xfId="0" applyNumberFormat="1" applyBorder="1"/>
    <xf numFmtId="164" fontId="0" fillId="0" borderId="8" xfId="1" applyFont="1" applyBorder="1" applyAlignment="1">
      <alignment horizontal="right"/>
    </xf>
    <xf numFmtId="0" fontId="21" fillId="0" borderId="0" xfId="0" applyFont="1"/>
    <xf numFmtId="0" fontId="15" fillId="0" borderId="0" xfId="0" applyFont="1"/>
    <xf numFmtId="169" fontId="16" fillId="0" borderId="24" xfId="0" applyNumberFormat="1" applyFont="1" applyBorder="1"/>
    <xf numFmtId="164" fontId="16" fillId="0" borderId="8" xfId="1" applyFont="1" applyBorder="1" applyAlignment="1">
      <alignment horizontal="right"/>
    </xf>
    <xf numFmtId="171" fontId="0" fillId="0" borderId="16" xfId="1" applyNumberFormat="1" applyFont="1" applyBorder="1"/>
    <xf numFmtId="164" fontId="15" fillId="0" borderId="8" xfId="1" applyFont="1" applyBorder="1" applyAlignment="1">
      <alignment horizontal="right"/>
    </xf>
    <xf numFmtId="49" fontId="0" fillId="0" borderId="19" xfId="0" applyNumberFormat="1" applyBorder="1" applyAlignment="1">
      <alignment horizontal="center"/>
    </xf>
    <xf numFmtId="0" fontId="0" fillId="0" borderId="24" xfId="0" applyBorder="1"/>
    <xf numFmtId="49" fontId="0" fillId="0" borderId="24" xfId="0" applyNumberFormat="1" applyBorder="1"/>
    <xf numFmtId="0" fontId="0" fillId="0" borderId="30" xfId="0" applyBorder="1"/>
    <xf numFmtId="49" fontId="23" fillId="0" borderId="30" xfId="0" applyNumberFormat="1" applyFont="1" applyBorder="1" applyAlignment="1">
      <alignment horizontal="center"/>
    </xf>
    <xf numFmtId="0" fontId="16" fillId="0" borderId="30" xfId="0" applyFont="1" applyBorder="1"/>
    <xf numFmtId="49" fontId="0" fillId="0" borderId="30" xfId="0" applyNumberFormat="1" applyBorder="1"/>
    <xf numFmtId="164" fontId="0" fillId="0" borderId="30" xfId="1" applyFont="1" applyBorder="1" applyAlignment="1">
      <alignment horizontal="right"/>
    </xf>
    <xf numFmtId="0" fontId="0" fillId="0" borderId="37" xfId="0" applyBorder="1"/>
    <xf numFmtId="49" fontId="0" fillId="0" borderId="37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0" fillId="0" borderId="40" xfId="0" applyBorder="1"/>
    <xf numFmtId="49" fontId="0" fillId="0" borderId="11" xfId="0" applyNumberFormat="1" applyBorder="1" applyAlignment="1">
      <alignment horizontal="center"/>
    </xf>
    <xf numFmtId="0" fontId="0" fillId="0" borderId="34" xfId="0" applyBorder="1"/>
    <xf numFmtId="0" fontId="0" fillId="0" borderId="41" xfId="0" applyBorder="1"/>
    <xf numFmtId="49" fontId="0" fillId="0" borderId="41" xfId="0" applyNumberFormat="1" applyBorder="1"/>
    <xf numFmtId="0" fontId="16" fillId="0" borderId="16" xfId="0" applyFont="1" applyBorder="1" applyAlignment="1">
      <alignment horizontal="right"/>
    </xf>
    <xf numFmtId="164" fontId="15" fillId="0" borderId="0" xfId="1" applyFont="1" applyBorder="1" applyAlignment="1">
      <alignment horizontal="right"/>
    </xf>
    <xf numFmtId="17" fontId="2" fillId="0" borderId="4" xfId="0" applyNumberFormat="1" applyFont="1" applyBorder="1"/>
    <xf numFmtId="40" fontId="0" fillId="0" borderId="0" xfId="0" applyNumberFormat="1"/>
    <xf numFmtId="172" fontId="0" fillId="0" borderId="0" xfId="0" applyNumberFormat="1"/>
    <xf numFmtId="169" fontId="0" fillId="0" borderId="19" xfId="0" applyNumberFormat="1" applyBorder="1"/>
    <xf numFmtId="169" fontId="14" fillId="0" borderId="16" xfId="0" applyNumberFormat="1" applyFont="1" applyBorder="1"/>
    <xf numFmtId="0" fontId="14" fillId="0" borderId="16" xfId="0" applyFont="1" applyBorder="1"/>
    <xf numFmtId="173" fontId="0" fillId="0" borderId="0" xfId="0" applyNumberFormat="1"/>
    <xf numFmtId="4" fontId="14" fillId="0" borderId="16" xfId="1" applyNumberFormat="1" applyFont="1" applyBorder="1" applyAlignment="1">
      <alignment horizontal="right"/>
    </xf>
    <xf numFmtId="164" fontId="14" fillId="0" borderId="0" xfId="1" applyFont="1"/>
    <xf numFmtId="40" fontId="14" fillId="0" borderId="0" xfId="0" applyNumberFormat="1" applyFont="1"/>
    <xf numFmtId="0" fontId="14" fillId="0" borderId="0" xfId="0" applyFont="1"/>
    <xf numFmtId="9" fontId="0" fillId="0" borderId="0" xfId="0" applyNumberFormat="1"/>
    <xf numFmtId="4" fontId="12" fillId="0" borderId="21" xfId="0" applyNumberFormat="1" applyFont="1" applyBorder="1"/>
    <xf numFmtId="164" fontId="14" fillId="0" borderId="16" xfId="1" applyFont="1" applyBorder="1" applyAlignment="1">
      <alignment horizontal="right"/>
    </xf>
    <xf numFmtId="164" fontId="1" fillId="0" borderId="0" xfId="1" applyFont="1" applyAlignment="1">
      <alignment horizontal="right"/>
    </xf>
    <xf numFmtId="166" fontId="24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4" fontId="1" fillId="0" borderId="42" xfId="0" applyNumberFormat="1" applyFont="1" applyBorder="1"/>
    <xf numFmtId="49" fontId="23" fillId="0" borderId="0" xfId="0" applyNumberFormat="1" applyFont="1" applyAlignment="1">
      <alignment horizontal="center"/>
    </xf>
    <xf numFmtId="0" fontId="16" fillId="0" borderId="0" xfId="0" applyFont="1"/>
    <xf numFmtId="169" fontId="14" fillId="0" borderId="0" xfId="0" applyNumberFormat="1" applyFont="1"/>
    <xf numFmtId="0" fontId="0" fillId="0" borderId="19" xfId="0" applyBorder="1"/>
    <xf numFmtId="49" fontId="0" fillId="0" borderId="19" xfId="0" applyNumberFormat="1" applyBorder="1"/>
    <xf numFmtId="164" fontId="2" fillId="0" borderId="24" xfId="1" applyFont="1" applyBorder="1" applyAlignment="1">
      <alignment horizontal="right"/>
    </xf>
    <xf numFmtId="164" fontId="0" fillId="0" borderId="24" xfId="1" applyFont="1" applyBorder="1" applyAlignment="1">
      <alignment horizontal="right"/>
    </xf>
    <xf numFmtId="169" fontId="2" fillId="0" borderId="24" xfId="1" applyNumberFormat="1" applyFont="1" applyBorder="1"/>
    <xf numFmtId="164" fontId="2" fillId="0" borderId="24" xfId="1" applyFont="1" applyBorder="1"/>
    <xf numFmtId="169" fontId="4" fillId="0" borderId="24" xfId="1" applyNumberFormat="1" applyFont="1" applyBorder="1" applyAlignment="1">
      <alignment horizontal="center"/>
    </xf>
    <xf numFmtId="169" fontId="2" fillId="0" borderId="40" xfId="1" applyNumberFormat="1" applyFont="1" applyBorder="1" applyAlignment="1">
      <alignment horizontal="center"/>
    </xf>
    <xf numFmtId="169" fontId="2" fillId="0" borderId="14" xfId="1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13" fillId="0" borderId="8" xfId="0" applyFont="1" applyBorder="1"/>
    <xf numFmtId="49" fontId="0" fillId="0" borderId="8" xfId="0" applyNumberFormat="1" applyBorder="1" applyAlignment="1">
      <alignment horizontal="center"/>
    </xf>
    <xf numFmtId="169" fontId="16" fillId="0" borderId="0" xfId="0" applyNumberFormat="1" applyFont="1"/>
    <xf numFmtId="164" fontId="14" fillId="0" borderId="24" xfId="1" applyFont="1" applyBorder="1" applyAlignment="1">
      <alignment horizontal="right"/>
    </xf>
    <xf numFmtId="169" fontId="14" fillId="0" borderId="19" xfId="0" applyNumberFormat="1" applyFont="1" applyBorder="1"/>
    <xf numFmtId="164" fontId="2" fillId="0" borderId="19" xfId="1" applyFont="1" applyBorder="1" applyAlignment="1">
      <alignment horizontal="right"/>
    </xf>
    <xf numFmtId="0" fontId="25" fillId="0" borderId="16" xfId="0" applyFont="1" applyBorder="1"/>
    <xf numFmtId="164" fontId="14" fillId="0" borderId="16" xfId="1" applyFont="1" applyBorder="1"/>
    <xf numFmtId="0" fontId="14" fillId="0" borderId="16" xfId="0" applyFont="1" applyBorder="1" applyAlignment="1">
      <alignment horizontal="right"/>
    </xf>
    <xf numFmtId="0" fontId="26" fillId="0" borderId="44" xfId="0" applyFont="1" applyBorder="1" applyAlignment="1">
      <alignment vertical="center" wrapText="1"/>
    </xf>
    <xf numFmtId="0" fontId="26" fillId="0" borderId="45" xfId="0" applyFont="1" applyBorder="1" applyAlignment="1">
      <alignment vertical="center" wrapText="1"/>
    </xf>
    <xf numFmtId="166" fontId="0" fillId="0" borderId="0" xfId="0" applyNumberFormat="1"/>
    <xf numFmtId="49" fontId="2" fillId="0" borderId="18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169" fontId="4" fillId="0" borderId="30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49" fontId="2" fillId="0" borderId="38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2" fillId="0" borderId="37" xfId="0" applyFont="1" applyBorder="1" applyAlignment="1">
      <alignment horizontal="center"/>
    </xf>
    <xf numFmtId="169" fontId="4" fillId="0" borderId="3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2" fillId="0" borderId="3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164" fontId="6" fillId="0" borderId="15" xfId="1" applyFont="1" applyBorder="1" applyAlignment="1">
      <alignment horizontal="center" vertical="center" wrapText="1"/>
    </xf>
    <xf numFmtId="164" fontId="6" fillId="0" borderId="17" xfId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 wrapText="1"/>
    </xf>
    <xf numFmtId="0" fontId="1" fillId="0" borderId="0" xfId="0" applyFont="1"/>
    <xf numFmtId="17" fontId="1" fillId="0" borderId="0" xfId="0" applyNumberFormat="1" applyFont="1" applyAlignment="1">
      <alignment horizontal="center"/>
    </xf>
    <xf numFmtId="15" fontId="1" fillId="0" borderId="0" xfId="0" applyNumberFormat="1" applyFont="1" applyAlignment="1">
      <alignment horizontal="center"/>
    </xf>
  </cellXfs>
  <cellStyles count="4">
    <cellStyle name="Euro" xfId="2" xr:uid="{00000000-0005-0000-0000-000000000000}"/>
    <cellStyle name="Millares" xfId="1" builtinId="3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704851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F25FDCA-008F-4CDD-AE10-105CD00868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123825</xdr:rowOff>
    </xdr:from>
    <xdr:to>
      <xdr:col>3</xdr:col>
      <xdr:colOff>1390651</xdr:colOff>
      <xdr:row>7</xdr:row>
      <xdr:rowOff>152400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619250" y="123825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600076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B02A4857-8A26-4EA4-95CF-25C09327A0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438400" y="9525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DF0F4708-8ECE-456D-9086-733466DEB4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EBA94C25-68C2-491C-9AE2-53BE11241A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1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16</xdr:row>
      <xdr:rowOff>0</xdr:rowOff>
    </xdr:from>
    <xdr:to>
      <xdr:col>3</xdr:col>
      <xdr:colOff>571500</xdr:colOff>
      <xdr:row>16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F02E98-FB7A-4088-8E8B-24D552CFD554}"/>
            </a:ext>
          </a:extLst>
        </xdr:cNvPr>
        <xdr:cNvSpPr txBox="1">
          <a:spLocks noChangeArrowheads="1"/>
        </xdr:cNvSpPr>
      </xdr:nvSpPr>
      <xdr:spPr>
        <a:xfrm>
          <a:off x="1638300" y="2724150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2</xdr:col>
      <xdr:colOff>438150</xdr:colOff>
      <xdr:row>15</xdr:row>
      <xdr:rowOff>95250</xdr:rowOff>
    </xdr:from>
    <xdr:to>
      <xdr:col>3</xdr:col>
      <xdr:colOff>628650</xdr:colOff>
      <xdr:row>15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FB29267-503D-4AE3-87DC-8B12CDE090FA}"/>
            </a:ext>
          </a:extLst>
        </xdr:cNvPr>
        <xdr:cNvSpPr txBox="1">
          <a:spLocks noChangeArrowheads="1"/>
        </xdr:cNvSpPr>
      </xdr:nvSpPr>
      <xdr:spPr>
        <a:xfrm>
          <a:off x="1485900" y="2638425"/>
          <a:ext cx="10287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8BD3872-AFE9-46A0-9FB0-09E5CCFB4610}"/>
            </a:ext>
          </a:extLst>
        </xdr:cNvPr>
        <xdr:cNvSpPr txBox="1">
          <a:spLocks noChangeArrowheads="1"/>
        </xdr:cNvSpPr>
      </xdr:nvSpPr>
      <xdr:spPr>
        <a:xfrm>
          <a:off x="866775" y="2886075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49239842-4FCF-4EF4-84B1-E22B89BB9722}"/>
            </a:ext>
          </a:extLst>
        </xdr:cNvPr>
        <xdr:cNvSpPr txBox="1">
          <a:spLocks noChangeArrowheads="1"/>
        </xdr:cNvSpPr>
      </xdr:nvSpPr>
      <xdr:spPr>
        <a:xfrm>
          <a:off x="1066800" y="2886075"/>
          <a:ext cx="8286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16</xdr:row>
      <xdr:rowOff>161924</xdr:rowOff>
    </xdr:from>
    <xdr:to>
      <xdr:col>1</xdr:col>
      <xdr:colOff>276225</xdr:colOff>
      <xdr:row>17</xdr:row>
      <xdr:rowOff>161924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90DDB76B-4E49-44BB-A4C2-BF4C496A7C09}"/>
            </a:ext>
          </a:extLst>
        </xdr:cNvPr>
        <xdr:cNvSpPr txBox="1">
          <a:spLocks noChangeArrowheads="1"/>
        </xdr:cNvSpPr>
      </xdr:nvSpPr>
      <xdr:spPr>
        <a:xfrm>
          <a:off x="0" y="2886074"/>
          <a:ext cx="7334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902D52BB-85F0-4757-8C71-AA8B6436ADD8}"/>
            </a:ext>
          </a:extLst>
        </xdr:cNvPr>
        <xdr:cNvSpPr txBox="1">
          <a:spLocks noChangeArrowheads="1"/>
        </xdr:cNvSpPr>
      </xdr:nvSpPr>
      <xdr:spPr>
        <a:xfrm>
          <a:off x="0" y="288607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419100</xdr:colOff>
      <xdr:row>16</xdr:row>
      <xdr:rowOff>9523</xdr:rowOff>
    </xdr:from>
    <xdr:to>
      <xdr:col>3</xdr:col>
      <xdr:colOff>171450</xdr:colOff>
      <xdr:row>17</xdr:row>
      <xdr:rowOff>19049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12388DCF-15CD-4529-865A-61EEB620361B}"/>
            </a:ext>
          </a:extLst>
        </xdr:cNvPr>
        <xdr:cNvSpPr txBox="1">
          <a:spLocks noChangeArrowheads="1"/>
        </xdr:cNvSpPr>
      </xdr:nvSpPr>
      <xdr:spPr>
        <a:xfrm>
          <a:off x="1466850" y="2733673"/>
          <a:ext cx="590550" cy="17145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5A493D24-851D-42A3-96A2-FC7236C30899}"/>
            </a:ext>
          </a:extLst>
        </xdr:cNvPr>
        <xdr:cNvSpPr txBox="1">
          <a:spLocks noChangeArrowheads="1"/>
        </xdr:cNvSpPr>
      </xdr:nvSpPr>
      <xdr:spPr>
        <a:xfrm>
          <a:off x="2114550" y="2886075"/>
          <a:ext cx="27717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AB797073-2425-4E20-B35F-8ACA82F7E313}"/>
            </a:ext>
          </a:extLst>
        </xdr:cNvPr>
        <xdr:cNvSpPr txBox="1">
          <a:spLocks noChangeArrowheads="1"/>
        </xdr:cNvSpPr>
      </xdr:nvSpPr>
      <xdr:spPr>
        <a:xfrm>
          <a:off x="4886325" y="288607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A960A21-CE9E-451D-8862-466482871603}"/>
            </a:ext>
          </a:extLst>
        </xdr:cNvPr>
        <xdr:cNvSpPr txBox="1">
          <a:spLocks noChangeArrowheads="1"/>
        </xdr:cNvSpPr>
      </xdr:nvSpPr>
      <xdr:spPr>
        <a:xfrm>
          <a:off x="4886325" y="288607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E4DFBD3C-026C-4039-82A6-63F944D6E9FA}"/>
            </a:ext>
          </a:extLst>
        </xdr:cNvPr>
        <xdr:cNvSpPr txBox="1">
          <a:spLocks noChangeArrowheads="1"/>
        </xdr:cNvSpPr>
      </xdr:nvSpPr>
      <xdr:spPr>
        <a:xfrm>
          <a:off x="1676400" y="2886075"/>
          <a:ext cx="32099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813AA4FC-0519-4CD8-AA7D-BCBD133671FE}"/>
            </a:ext>
          </a:extLst>
        </xdr:cNvPr>
        <xdr:cNvSpPr txBox="1">
          <a:spLocks noChangeArrowheads="1"/>
        </xdr:cNvSpPr>
      </xdr:nvSpPr>
      <xdr:spPr>
        <a:xfrm>
          <a:off x="847725" y="2886075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8415049F-2631-4C82-93A8-A80FDF0D512C}"/>
            </a:ext>
          </a:extLst>
        </xdr:cNvPr>
        <xdr:cNvSpPr txBox="1">
          <a:spLocks noChangeArrowheads="1"/>
        </xdr:cNvSpPr>
      </xdr:nvSpPr>
      <xdr:spPr>
        <a:xfrm>
          <a:off x="1981200" y="2886075"/>
          <a:ext cx="29051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66400657-5D75-4990-A42C-2F16E8C4E955}"/>
            </a:ext>
          </a:extLst>
        </xdr:cNvPr>
        <xdr:cNvSpPr txBox="1">
          <a:spLocks noChangeArrowheads="1"/>
        </xdr:cNvSpPr>
      </xdr:nvSpPr>
      <xdr:spPr>
        <a:xfrm>
          <a:off x="895350" y="2886075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BB4D8EF-AEF8-48FA-918A-FAD531DF6097}"/>
            </a:ext>
          </a:extLst>
        </xdr:cNvPr>
        <xdr:cNvSpPr txBox="1">
          <a:spLocks noChangeArrowheads="1"/>
        </xdr:cNvSpPr>
      </xdr:nvSpPr>
      <xdr:spPr>
        <a:xfrm>
          <a:off x="2105025" y="2886075"/>
          <a:ext cx="27813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AB6697CC-E495-4EF1-939D-CACCE4D138B3}"/>
            </a:ext>
          </a:extLst>
        </xdr:cNvPr>
        <xdr:cNvSpPr txBox="1">
          <a:spLocks noChangeArrowheads="1"/>
        </xdr:cNvSpPr>
      </xdr:nvSpPr>
      <xdr:spPr>
        <a:xfrm>
          <a:off x="800100" y="2886075"/>
          <a:ext cx="619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D30A859-3A7E-455B-8FF6-7B3C5993507D}"/>
            </a:ext>
          </a:extLst>
        </xdr:cNvPr>
        <xdr:cNvSpPr txBox="1">
          <a:spLocks noChangeArrowheads="1"/>
        </xdr:cNvSpPr>
      </xdr:nvSpPr>
      <xdr:spPr>
        <a:xfrm>
          <a:off x="1943100" y="2886075"/>
          <a:ext cx="29432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EAF5144E-AFE8-466D-B17D-087BFE4EF1B3}"/>
            </a:ext>
          </a:extLst>
        </xdr:cNvPr>
        <xdr:cNvSpPr txBox="1">
          <a:spLocks noChangeArrowheads="1"/>
        </xdr:cNvSpPr>
      </xdr:nvSpPr>
      <xdr:spPr>
        <a:xfrm>
          <a:off x="2066925" y="2886075"/>
          <a:ext cx="28194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F323A00F-96C3-421F-9613-0F07BE251CDB}"/>
            </a:ext>
          </a:extLst>
        </xdr:cNvPr>
        <xdr:cNvSpPr txBox="1">
          <a:spLocks noChangeArrowheads="1"/>
        </xdr:cNvSpPr>
      </xdr:nvSpPr>
      <xdr:spPr>
        <a:xfrm>
          <a:off x="635" y="842645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7836313D-23CF-4180-A691-C955D2279D86}"/>
            </a:ext>
          </a:extLst>
        </xdr:cNvPr>
        <xdr:cNvSpPr txBox="1">
          <a:spLocks noChangeArrowheads="1"/>
        </xdr:cNvSpPr>
      </xdr:nvSpPr>
      <xdr:spPr>
        <a:xfrm>
          <a:off x="3000375" y="8382000"/>
          <a:ext cx="368617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E0BB06AD-15CE-44A6-893B-C5B8815AC0E0}"/>
            </a:ext>
          </a:extLst>
        </xdr:cNvPr>
        <xdr:cNvSpPr>
          <a:spLocks noChangeShapeType="1"/>
        </xdr:cNvSpPr>
      </xdr:nvSpPr>
      <xdr:spPr>
        <a:xfrm flipV="1">
          <a:off x="3952875" y="8610600"/>
          <a:ext cx="17430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D4062DC0-1932-43D5-A927-920FC605886E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657225</xdr:colOff>
      <xdr:row>0</xdr:row>
      <xdr:rowOff>0</xdr:rowOff>
    </xdr:from>
    <xdr:to>
      <xdr:col>3</xdr:col>
      <xdr:colOff>2771776</xdr:colOff>
      <xdr:row>7</xdr:row>
      <xdr:rowOff>28575</xdr:rowOff>
    </xdr:to>
    <xdr:pic>
      <xdr:nvPicPr>
        <xdr:cNvPr id="24" name="Picture 24" descr="Logo, company name&#10;&#10;Description automatically generated">
          <a:extLst>
            <a:ext uri="{FF2B5EF4-FFF2-40B4-BE49-F238E27FC236}">
              <a16:creationId xmlns:a16="http://schemas.microsoft.com/office/drawing/2014/main" id="{283CF8EA-89CF-4D2A-85A8-31E2E6E160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543175" y="0"/>
          <a:ext cx="2114551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5" name="Line 21">
          <a:extLst>
            <a:ext uri="{FF2B5EF4-FFF2-40B4-BE49-F238E27FC236}">
              <a16:creationId xmlns:a16="http://schemas.microsoft.com/office/drawing/2014/main" id="{4E6317F7-4EB6-4D10-8D86-A5102748FE5C}"/>
            </a:ext>
          </a:extLst>
        </xdr:cNvPr>
        <xdr:cNvSpPr>
          <a:spLocks noChangeShapeType="1"/>
        </xdr:cNvSpPr>
      </xdr:nvSpPr>
      <xdr:spPr>
        <a:xfrm flipV="1">
          <a:off x="96520" y="865187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496ECF46-D0F3-4BC8-A810-767446659A7C}"/>
            </a:ext>
          </a:extLst>
        </xdr:cNvPr>
        <xdr:cNvSpPr txBox="1">
          <a:spLocks noChangeArrowheads="1"/>
        </xdr:cNvSpPr>
      </xdr:nvSpPr>
      <xdr:spPr>
        <a:xfrm>
          <a:off x="0" y="9348557"/>
          <a:ext cx="2876550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Jhonny M. Lorenzo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Encargado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0</xdr:row>
      <xdr:rowOff>114300</xdr:rowOff>
    </xdr:from>
    <xdr:to>
      <xdr:col>5</xdr:col>
      <xdr:colOff>57151</xdr:colOff>
      <xdr:row>7</xdr:row>
      <xdr:rowOff>142875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466850" y="1143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16</xdr:row>
      <xdr:rowOff>0</xdr:rowOff>
    </xdr:from>
    <xdr:to>
      <xdr:col>3</xdr:col>
      <xdr:colOff>571500</xdr:colOff>
      <xdr:row>16</xdr:row>
      <xdr:rowOff>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 txBox="1">
          <a:spLocks noChangeArrowheads="1"/>
        </xdr:cNvSpPr>
      </xdr:nvSpPr>
      <xdr:spPr>
        <a:xfrm>
          <a:off x="1638300" y="2724150"/>
          <a:ext cx="8191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PROGRAMA/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CATEGORIA EQUIVALENTE: </a:t>
          </a:r>
          <a:endParaRPr lang="en-US"/>
        </a:p>
      </xdr:txBody>
    </xdr:sp>
    <xdr:clientData/>
  </xdr:twoCellAnchor>
  <xdr:twoCellAnchor>
    <xdr:from>
      <xdr:col>2</xdr:col>
      <xdr:colOff>438150</xdr:colOff>
      <xdr:row>15</xdr:row>
      <xdr:rowOff>95250</xdr:rowOff>
    </xdr:from>
    <xdr:to>
      <xdr:col>3</xdr:col>
      <xdr:colOff>628650</xdr:colOff>
      <xdr:row>15</xdr:row>
      <xdr:rowOff>95250</xdr:rowOff>
    </xdr:to>
    <xdr:sp macro="" textlink="">
      <xdr:nvSpPr>
        <xdr:cNvPr id="8194" name="Text Box 2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SpPr txBox="1">
          <a:spLocks noChangeArrowheads="1"/>
        </xdr:cNvSpPr>
      </xdr:nvSpPr>
      <xdr:spPr>
        <a:xfrm>
          <a:off x="1485900" y="2638425"/>
          <a:ext cx="10287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1</xdr:col>
      <xdr:colOff>409575</xdr:colOff>
      <xdr:row>17</xdr:row>
      <xdr:rowOff>0</xdr:rowOff>
    </xdr:from>
    <xdr:to>
      <xdr:col>2</xdr:col>
      <xdr:colOff>438150</xdr:colOff>
      <xdr:row>17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id="{00000000-0008-0000-0400-000003200000}"/>
            </a:ext>
          </a:extLst>
        </xdr:cNvPr>
        <xdr:cNvSpPr txBox="1">
          <a:spLocks noChangeArrowheads="1"/>
        </xdr:cNvSpPr>
      </xdr:nvSpPr>
      <xdr:spPr>
        <a:xfrm>
          <a:off x="86677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2</xdr:col>
      <xdr:colOff>19050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8196" name="Text Box 4">
          <a:extLst>
            <a:ext uri="{FF2B5EF4-FFF2-40B4-BE49-F238E27FC236}">
              <a16:creationId xmlns:a16="http://schemas.microsoft.com/office/drawing/2014/main" id="{00000000-0008-0000-0400-000004200000}"/>
            </a:ext>
          </a:extLst>
        </xdr:cNvPr>
        <xdr:cNvSpPr txBox="1">
          <a:spLocks noChangeArrowheads="1"/>
        </xdr:cNvSpPr>
      </xdr:nvSpPr>
      <xdr:spPr>
        <a:xfrm>
          <a:off x="1063625" y="2867025"/>
          <a:ext cx="83185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0</xdr:col>
      <xdr:colOff>0</xdr:colOff>
      <xdr:row>16</xdr:row>
      <xdr:rowOff>161924</xdr:rowOff>
    </xdr:from>
    <xdr:to>
      <xdr:col>1</xdr:col>
      <xdr:colOff>276225</xdr:colOff>
      <xdr:row>17</xdr:row>
      <xdr:rowOff>161924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400-000005200000}"/>
            </a:ext>
          </a:extLst>
        </xdr:cNvPr>
        <xdr:cNvSpPr txBox="1">
          <a:spLocks noChangeArrowheads="1"/>
        </xdr:cNvSpPr>
      </xdr:nvSpPr>
      <xdr:spPr>
        <a:xfrm>
          <a:off x="0" y="2886074"/>
          <a:ext cx="7334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PROYETO:</a:t>
          </a:r>
          <a:endParaRPr lang="en-US"/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1</xdr:col>
      <xdr:colOff>457200</xdr:colOff>
      <xdr:row>17</xdr:row>
      <xdr:rowOff>0</xdr:rowOff>
    </xdr:to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400-000006200000}"/>
            </a:ext>
          </a:extLst>
        </xdr:cNvPr>
        <xdr:cNvSpPr txBox="1">
          <a:spLocks noChangeArrowheads="1"/>
        </xdr:cNvSpPr>
      </xdr:nvSpPr>
      <xdr:spPr>
        <a:xfrm>
          <a:off x="0" y="2867025"/>
          <a:ext cx="9144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2</xdr:col>
      <xdr:colOff>419100</xdr:colOff>
      <xdr:row>16</xdr:row>
      <xdr:rowOff>9523</xdr:rowOff>
    </xdr:from>
    <xdr:to>
      <xdr:col>3</xdr:col>
      <xdr:colOff>171450</xdr:colOff>
      <xdr:row>17</xdr:row>
      <xdr:rowOff>19049</xdr:rowOff>
    </xdr:to>
    <xdr:sp macro="" textlink="">
      <xdr:nvSpPr>
        <xdr:cNvPr id="8199" name="Text Box 7">
          <a:extLst>
            <a:ext uri="{FF2B5EF4-FFF2-40B4-BE49-F238E27FC236}">
              <a16:creationId xmlns:a16="http://schemas.microsoft.com/office/drawing/2014/main" id="{00000000-0008-0000-0400-000007200000}"/>
            </a:ext>
          </a:extLst>
        </xdr:cNvPr>
        <xdr:cNvSpPr txBox="1">
          <a:spLocks noChangeArrowheads="1"/>
        </xdr:cNvSpPr>
      </xdr:nvSpPr>
      <xdr:spPr>
        <a:xfrm>
          <a:off x="1466850" y="2733673"/>
          <a:ext cx="590550" cy="171451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3</xdr:col>
      <xdr:colOff>228600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00000000-0008-0000-0400-000008200000}"/>
            </a:ext>
          </a:extLst>
        </xdr:cNvPr>
        <xdr:cNvSpPr txBox="1">
          <a:spLocks noChangeArrowheads="1"/>
        </xdr:cNvSpPr>
      </xdr:nvSpPr>
      <xdr:spPr>
        <a:xfrm>
          <a:off x="2114550" y="2867025"/>
          <a:ext cx="3000375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1" name="Text Box 9">
          <a:extLst>
            <a:ext uri="{FF2B5EF4-FFF2-40B4-BE49-F238E27FC236}">
              <a16:creationId xmlns:a16="http://schemas.microsoft.com/office/drawing/2014/main" id="{00000000-0008-0000-0400-000009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REGION</a:t>
          </a:r>
          <a:endParaRPr lang="en-US"/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2" name="Text Box 10">
          <a:extLst>
            <a:ext uri="{FF2B5EF4-FFF2-40B4-BE49-F238E27FC236}">
              <a16:creationId xmlns:a16="http://schemas.microsoft.com/office/drawing/2014/main" id="{00000000-0008-0000-0400-00000A200000}"/>
            </a:ext>
          </a:extLst>
        </xdr:cNvPr>
        <xdr:cNvSpPr txBox="1">
          <a:spLocks noChangeArrowheads="1"/>
        </xdr:cNvSpPr>
      </xdr:nvSpPr>
      <xdr:spPr>
        <a:xfrm>
          <a:off x="5114925" y="2867025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PROVINCIA</a:t>
          </a:r>
          <a:endParaRPr lang="en-US"/>
        </a:p>
      </xdr:txBody>
    </xdr:sp>
    <xdr:clientData/>
  </xdr:twoCellAnchor>
  <xdr:twoCellAnchor>
    <xdr:from>
      <xdr:col>2</xdr:col>
      <xdr:colOff>628650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3" name="Text Box 11">
          <a:extLst>
            <a:ext uri="{FF2B5EF4-FFF2-40B4-BE49-F238E27FC236}">
              <a16:creationId xmlns:a16="http://schemas.microsoft.com/office/drawing/2014/main" id="{00000000-0008-0000-0400-00000B200000}"/>
            </a:ext>
          </a:extLst>
        </xdr:cNvPr>
        <xdr:cNvSpPr txBox="1">
          <a:spLocks noChangeArrowheads="1"/>
        </xdr:cNvSpPr>
      </xdr:nvSpPr>
      <xdr:spPr>
        <a:xfrm>
          <a:off x="1673225" y="2867025"/>
          <a:ext cx="34417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419100</xdr:colOff>
      <xdr:row>17</xdr:row>
      <xdr:rowOff>0</xdr:rowOff>
    </xdr:to>
    <xdr:sp macro="" textlink="">
      <xdr:nvSpPr>
        <xdr:cNvPr id="8204" name="Text Box 12">
          <a:extLst>
            <a:ext uri="{FF2B5EF4-FFF2-40B4-BE49-F238E27FC236}">
              <a16:creationId xmlns:a16="http://schemas.microsoft.com/office/drawing/2014/main" id="{00000000-0008-0000-0400-00000C200000}"/>
            </a:ext>
          </a:extLst>
        </xdr:cNvPr>
        <xdr:cNvSpPr txBox="1">
          <a:spLocks noChangeArrowheads="1"/>
        </xdr:cNvSpPr>
      </xdr:nvSpPr>
      <xdr:spPr>
        <a:xfrm>
          <a:off x="847725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95250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5" name="Text Box 13">
          <a:extLst>
            <a:ext uri="{FF2B5EF4-FFF2-40B4-BE49-F238E27FC236}">
              <a16:creationId xmlns:a16="http://schemas.microsoft.com/office/drawing/2014/main" id="{00000000-0008-0000-0400-00000D200000}"/>
            </a:ext>
          </a:extLst>
        </xdr:cNvPr>
        <xdr:cNvSpPr txBox="1">
          <a:spLocks noChangeArrowheads="1"/>
        </xdr:cNvSpPr>
      </xdr:nvSpPr>
      <xdr:spPr>
        <a:xfrm>
          <a:off x="1981200" y="2867025"/>
          <a:ext cx="31337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438150</xdr:colOff>
      <xdr:row>17</xdr:row>
      <xdr:rowOff>0</xdr:rowOff>
    </xdr:from>
    <xdr:to>
      <xdr:col>2</xdr:col>
      <xdr:colOff>466725</xdr:colOff>
      <xdr:row>17</xdr:row>
      <xdr:rowOff>0</xdr:rowOff>
    </xdr:to>
    <xdr:sp macro="" textlink="">
      <xdr:nvSpPr>
        <xdr:cNvPr id="8206" name="Text Box 14">
          <a:extLst>
            <a:ext uri="{FF2B5EF4-FFF2-40B4-BE49-F238E27FC236}">
              <a16:creationId xmlns:a16="http://schemas.microsoft.com/office/drawing/2014/main" id="{00000000-0008-0000-0400-00000E200000}"/>
            </a:ext>
          </a:extLst>
        </xdr:cNvPr>
        <xdr:cNvSpPr txBox="1">
          <a:spLocks noChangeArrowheads="1"/>
        </xdr:cNvSpPr>
      </xdr:nvSpPr>
      <xdr:spPr>
        <a:xfrm>
          <a:off x="89535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219075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400-00000F200000}"/>
            </a:ext>
          </a:extLst>
        </xdr:cNvPr>
        <xdr:cNvSpPr txBox="1">
          <a:spLocks noChangeArrowheads="1"/>
        </xdr:cNvSpPr>
      </xdr:nvSpPr>
      <xdr:spPr>
        <a:xfrm>
          <a:off x="2105025" y="2867025"/>
          <a:ext cx="30099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1</xdr:col>
      <xdr:colOff>342900</xdr:colOff>
      <xdr:row>17</xdr:row>
      <xdr:rowOff>0</xdr:rowOff>
    </xdr:from>
    <xdr:to>
      <xdr:col>2</xdr:col>
      <xdr:colOff>371475</xdr:colOff>
      <xdr:row>17</xdr:row>
      <xdr:rowOff>0</xdr:rowOff>
    </xdr:to>
    <xdr:sp macro="" textlink="">
      <xdr:nvSpPr>
        <xdr:cNvPr id="8208" name="Text Box 16">
          <a:extLst>
            <a:ext uri="{FF2B5EF4-FFF2-40B4-BE49-F238E27FC236}">
              <a16:creationId xmlns:a16="http://schemas.microsoft.com/office/drawing/2014/main" id="{00000000-0008-0000-0400-000010200000}"/>
            </a:ext>
          </a:extLst>
        </xdr:cNvPr>
        <xdr:cNvSpPr txBox="1">
          <a:spLocks noChangeArrowheads="1"/>
        </xdr:cNvSpPr>
      </xdr:nvSpPr>
      <xdr:spPr>
        <a:xfrm>
          <a:off x="800100" y="2867025"/>
          <a:ext cx="615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CODIGO</a:t>
          </a:r>
          <a:endParaRPr lang="en-US"/>
        </a:p>
      </xdr:txBody>
    </xdr:sp>
    <xdr:clientData/>
  </xdr:twoCellAnchor>
  <xdr:twoCellAnchor>
    <xdr:from>
      <xdr:col>3</xdr:col>
      <xdr:colOff>57150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09" name="Text Box 17">
          <a:extLst>
            <a:ext uri="{FF2B5EF4-FFF2-40B4-BE49-F238E27FC236}">
              <a16:creationId xmlns:a16="http://schemas.microsoft.com/office/drawing/2014/main" id="{00000000-0008-0000-0400-000011200000}"/>
            </a:ext>
          </a:extLst>
        </xdr:cNvPr>
        <xdr:cNvSpPr txBox="1">
          <a:spLocks noChangeArrowheads="1"/>
        </xdr:cNvSpPr>
      </xdr:nvSpPr>
      <xdr:spPr>
        <a:xfrm>
          <a:off x="1943100" y="2867025"/>
          <a:ext cx="317182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3</xdr:col>
      <xdr:colOff>180975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210" name="Text Box 18">
          <a:extLst>
            <a:ext uri="{FF2B5EF4-FFF2-40B4-BE49-F238E27FC236}">
              <a16:creationId xmlns:a16="http://schemas.microsoft.com/office/drawing/2014/main" id="{00000000-0008-0000-0400-000012200000}"/>
            </a:ext>
          </a:extLst>
        </xdr:cNvPr>
        <xdr:cNvSpPr txBox="1">
          <a:spLocks noChangeArrowheads="1"/>
        </xdr:cNvSpPr>
      </xdr:nvSpPr>
      <xdr:spPr>
        <a:xfrm>
          <a:off x="2066925" y="2867025"/>
          <a:ext cx="3048000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Denominación</a:t>
          </a:r>
          <a:endParaRPr lang="en-US"/>
        </a:p>
      </xdr:txBody>
    </xdr:sp>
    <xdr:clientData/>
  </xdr:twoCellAnchor>
  <xdr:twoCellAnchor>
    <xdr:from>
      <xdr:col>0</xdr:col>
      <xdr:colOff>635</xdr:colOff>
      <xdr:row>41</xdr:row>
      <xdr:rowOff>34925</xdr:rowOff>
    </xdr:from>
    <xdr:to>
      <xdr:col>3</xdr:col>
      <xdr:colOff>991235</xdr:colOff>
      <xdr:row>46</xdr:row>
      <xdr:rowOff>34925</xdr:rowOff>
    </xdr:to>
    <xdr:sp macro="" textlink="">
      <xdr:nvSpPr>
        <xdr:cNvPr id="8211" name="Text Box 19">
          <a:extLst>
            <a:ext uri="{FF2B5EF4-FFF2-40B4-BE49-F238E27FC236}">
              <a16:creationId xmlns:a16="http://schemas.microsoft.com/office/drawing/2014/main" id="{00000000-0008-0000-0400-000013200000}"/>
            </a:ext>
          </a:extLst>
        </xdr:cNvPr>
        <xdr:cNvSpPr txBox="1">
          <a:spLocks noChangeArrowheads="1"/>
        </xdr:cNvSpPr>
      </xdr:nvSpPr>
      <xdr:spPr>
        <a:xfrm>
          <a:off x="635" y="8407400"/>
          <a:ext cx="2876550" cy="809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Miguel Ant. Cabrera Valdez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Responsable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3</xdr:col>
      <xdr:colOff>1114425</xdr:colOff>
      <xdr:row>40</xdr:row>
      <xdr:rowOff>152400</xdr:rowOff>
    </xdr:from>
    <xdr:to>
      <xdr:col>5</xdr:col>
      <xdr:colOff>990600</xdr:colOff>
      <xdr:row>46</xdr:row>
      <xdr:rowOff>9525</xdr:rowOff>
    </xdr:to>
    <xdr:sp macro="" textlink="">
      <xdr:nvSpPr>
        <xdr:cNvPr id="8212" name="Text Box 20">
          <a:extLst>
            <a:ext uri="{FF2B5EF4-FFF2-40B4-BE49-F238E27FC236}">
              <a16:creationId xmlns:a16="http://schemas.microsoft.com/office/drawing/2014/main" id="{00000000-0008-0000-0400-000014200000}"/>
            </a:ext>
          </a:extLst>
        </xdr:cNvPr>
        <xdr:cNvSpPr txBox="1">
          <a:spLocks noChangeArrowheads="1"/>
        </xdr:cNvSpPr>
      </xdr:nvSpPr>
      <xdr:spPr>
        <a:xfrm>
          <a:off x="3000375" y="8362950"/>
          <a:ext cx="40100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endParaRPr lang="es-ES" sz="1200" b="0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Má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ximo P</a:t>
          </a:r>
          <a:r>
            <a:rPr lang="en-US" alt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P</a:t>
          </a:r>
          <a:r>
            <a:rPr lang="en-US" alt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é</a:t>
          </a:r>
          <a:r>
            <a:rPr lang="es-ES" sz="1200" b="1" i="0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rez  </a:t>
          </a:r>
          <a:endParaRPr lang="es-ES" sz="1200" b="1" i="0" strike="noStrike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1">
            <a:defRPr sz="1000"/>
          </a:pPr>
          <a:r>
            <a:rPr lang="es-ES" sz="9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Firma Responsable y Sello de la Institución</a:t>
          </a:r>
        </a:p>
      </xdr:txBody>
    </xdr:sp>
    <xdr:clientData/>
  </xdr:twoCellAnchor>
  <xdr:twoCellAnchor>
    <xdr:from>
      <xdr:col>3</xdr:col>
      <xdr:colOff>2066925</xdr:colOff>
      <xdr:row>42</xdr:row>
      <xdr:rowOff>57150</xdr:rowOff>
    </xdr:from>
    <xdr:to>
      <xdr:col>4</xdr:col>
      <xdr:colOff>847725</xdr:colOff>
      <xdr:row>42</xdr:row>
      <xdr:rowOff>66675</xdr:rowOff>
    </xdr:to>
    <xdr:sp macro="" textlink="">
      <xdr:nvSpPr>
        <xdr:cNvPr id="82598" name="Line 21">
          <a:extLst>
            <a:ext uri="{FF2B5EF4-FFF2-40B4-BE49-F238E27FC236}">
              <a16:creationId xmlns:a16="http://schemas.microsoft.com/office/drawing/2014/main" id="{00000000-0008-0000-0400-0000A6420100}"/>
            </a:ext>
          </a:extLst>
        </xdr:cNvPr>
        <xdr:cNvSpPr>
          <a:spLocks noChangeShapeType="1"/>
        </xdr:cNvSpPr>
      </xdr:nvSpPr>
      <xdr:spPr>
        <a:xfrm flipV="1">
          <a:off x="3952875" y="8591550"/>
          <a:ext cx="20097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114300</xdr:colOff>
      <xdr:row>15</xdr:row>
      <xdr:rowOff>152400</xdr:rowOff>
    </xdr:from>
    <xdr:to>
      <xdr:col>1</xdr:col>
      <xdr:colOff>114300</xdr:colOff>
      <xdr:row>15</xdr:row>
      <xdr:rowOff>152400</xdr:rowOff>
    </xdr:to>
    <xdr:sp macro="" textlink="">
      <xdr:nvSpPr>
        <xdr:cNvPr id="82600" name="Line 23">
          <a:extLst>
            <a:ext uri="{FF2B5EF4-FFF2-40B4-BE49-F238E27FC236}">
              <a16:creationId xmlns:a16="http://schemas.microsoft.com/office/drawing/2014/main" id="{00000000-0008-0000-0400-0000A8420100}"/>
            </a:ext>
          </a:extLst>
        </xdr:cNvPr>
        <xdr:cNvSpPr>
          <a:spLocks noChangeShapeType="1"/>
        </xdr:cNvSpPr>
      </xdr:nvSpPr>
      <xdr:spPr>
        <a:xfrm>
          <a:off x="571500" y="269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 editAs="oneCell">
    <xdr:from>
      <xdr:col>3</xdr:col>
      <xdr:colOff>657225</xdr:colOff>
      <xdr:row>0</xdr:row>
      <xdr:rowOff>0</xdr:rowOff>
    </xdr:from>
    <xdr:to>
      <xdr:col>3</xdr:col>
      <xdr:colOff>2771776</xdr:colOff>
      <xdr:row>7</xdr:row>
      <xdr:rowOff>28575</xdr:rowOff>
    </xdr:to>
    <xdr:pic>
      <xdr:nvPicPr>
        <xdr:cNvPr id="25" name="Picture 24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543175" y="0"/>
          <a:ext cx="2114551" cy="11620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96520</xdr:colOff>
      <xdr:row>42</xdr:row>
      <xdr:rowOff>98425</xdr:rowOff>
    </xdr:from>
    <xdr:to>
      <xdr:col>3</xdr:col>
      <xdr:colOff>639445</xdr:colOff>
      <xdr:row>42</xdr:row>
      <xdr:rowOff>107950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 flipV="1">
          <a:off x="96520" y="8632825"/>
          <a:ext cx="2428875" cy="95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46</xdr:row>
      <xdr:rowOff>147407</xdr:rowOff>
    </xdr:from>
    <xdr:to>
      <xdr:col>3</xdr:col>
      <xdr:colOff>990600</xdr:colOff>
      <xdr:row>46</xdr:row>
      <xdr:rowOff>805085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>
        <a:xfrm>
          <a:off x="0" y="9264193"/>
          <a:ext cx="2872921" cy="65767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Jhonny M. Lorenzo</a:t>
          </a:r>
        </a:p>
        <a:p>
          <a:pPr algn="ctr" rtl="0">
            <a:defRPr sz="1000"/>
          </a:pPr>
          <a:r>
            <a:rPr lang="en-US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    Encargado del Registro</a:t>
          </a:r>
        </a:p>
        <a:p>
          <a:pPr algn="ctr" rtl="0">
            <a:defRPr sz="1000"/>
          </a:pPr>
          <a:endParaRPr lang="en-US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  <a:p>
          <a:pPr algn="ctr" rtl="0">
            <a:defRPr sz="1000"/>
          </a:pPr>
          <a:endParaRPr 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0</xdr:row>
      <xdr:rowOff>95250</xdr:rowOff>
    </xdr:from>
    <xdr:to>
      <xdr:col>11</xdr:col>
      <xdr:colOff>600076</xdr:colOff>
      <xdr:row>7</xdr:row>
      <xdr:rowOff>123825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2962275" y="9525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76200</xdr:rowOff>
    </xdr:from>
    <xdr:to>
      <xdr:col>6</xdr:col>
      <xdr:colOff>285751</xdr:colOff>
      <xdr:row>7</xdr:row>
      <xdr:rowOff>104775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00" b="8109"/>
        <a:stretch>
          <a:fillRect/>
        </a:stretch>
      </xdr:blipFill>
      <xdr:spPr>
        <a:xfrm>
          <a:off x="1143000" y="76200"/>
          <a:ext cx="2114550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FE73-7642-45BA-91CA-73EE68BF7252}">
  <dimension ref="A8:X127"/>
  <sheetViews>
    <sheetView topLeftCell="A25" zoomScaleNormal="100" zoomScaleSheetLayoutView="100" workbookViewId="0">
      <selection activeCell="T44" sqref="T4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9.140625" customWidth="1"/>
    <col min="5" max="5" width="6.28515625" customWidth="1"/>
    <col min="6" max="6" width="5.5703125" hidden="1" customWidth="1"/>
    <col min="7" max="7" width="5.7109375" customWidth="1"/>
    <col min="8" max="8" width="11.42578125" hidden="1" customWidth="1"/>
    <col min="9" max="9" width="5.85546875" customWidth="1"/>
    <col min="10" max="11" width="6.7109375" customWidth="1"/>
    <col min="12" max="12" width="28.28515625" customWidth="1"/>
    <col min="13" max="13" width="20.140625" style="3" customWidth="1"/>
    <col min="14" max="14" width="18.140625" style="3" customWidth="1"/>
    <col min="15" max="15" width="1.140625" hidden="1" customWidth="1"/>
    <col min="16" max="17" width="13.85546875" customWidth="1"/>
    <col min="18" max="18" width="12.85546875" bestFit="1" customWidth="1"/>
    <col min="19" max="19" width="13.42578125" bestFit="1" customWidth="1"/>
    <col min="20" max="20" width="12.85546875" bestFit="1" customWidth="1"/>
    <col min="22" max="22" width="12.85546875" bestFit="1" customWidth="1"/>
  </cols>
  <sheetData>
    <row r="8" spans="1:16" ht="13.5" thickBot="1"/>
    <row r="9" spans="1:16">
      <c r="A9" s="239" t="s">
        <v>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1"/>
      <c r="O9" s="4"/>
      <c r="P9" s="5"/>
    </row>
    <row r="10" spans="1:16" ht="15">
      <c r="A10" s="242" t="s">
        <v>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4"/>
      <c r="O10" s="94"/>
      <c r="P10" s="5"/>
    </row>
    <row r="11" spans="1:16" ht="15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245" t="s">
        <v>2</v>
      </c>
      <c r="N11" s="246"/>
      <c r="O11" s="94"/>
      <c r="P11" s="5"/>
    </row>
    <row r="12" spans="1:16" ht="15">
      <c r="A12" s="76" t="s">
        <v>3</v>
      </c>
      <c r="B12" s="77"/>
      <c r="C12" s="77"/>
      <c r="D12" s="77" t="s">
        <v>4</v>
      </c>
      <c r="E12" s="77"/>
      <c r="F12" s="77"/>
      <c r="G12" s="77"/>
      <c r="H12" s="77"/>
      <c r="I12" s="77"/>
      <c r="J12" s="77"/>
      <c r="K12" s="77"/>
      <c r="M12" s="247" t="s">
        <v>5</v>
      </c>
      <c r="N12" s="248"/>
      <c r="O12" s="97"/>
      <c r="P12" s="5"/>
    </row>
    <row r="13" spans="1:16" ht="15">
      <c r="A13" s="76" t="s">
        <v>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8" t="s">
        <v>7</v>
      </c>
      <c r="N13" s="13"/>
      <c r="O13" s="96"/>
      <c r="P13" s="5"/>
    </row>
    <row r="14" spans="1:16" ht="15">
      <c r="A14" s="76" t="s">
        <v>131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98" t="s">
        <v>8</v>
      </c>
      <c r="N14" s="13"/>
      <c r="O14" s="96"/>
      <c r="P14" s="5"/>
    </row>
    <row r="15" spans="1:16" ht="15.75" thickBot="1">
      <c r="A15" s="76" t="s">
        <v>130</v>
      </c>
      <c r="B15" s="77"/>
      <c r="C15" s="77"/>
      <c r="D15" s="77"/>
      <c r="M15" s="98" t="s">
        <v>9</v>
      </c>
      <c r="N15" s="13"/>
      <c r="O15" s="99"/>
      <c r="P15" s="5"/>
    </row>
    <row r="16" spans="1:16" ht="13.5" thickBot="1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100"/>
      <c r="M16" s="101"/>
      <c r="N16" s="102"/>
      <c r="P16" s="5"/>
    </row>
    <row r="17" spans="1:22">
      <c r="A17" s="249" t="s">
        <v>10</v>
      </c>
      <c r="B17" s="250"/>
      <c r="C17" s="250"/>
      <c r="D17" s="250"/>
      <c r="E17" s="250"/>
      <c r="F17" s="250"/>
      <c r="G17" s="250"/>
      <c r="H17" s="250"/>
      <c r="I17" s="250"/>
      <c r="J17" s="250"/>
      <c r="K17" s="251"/>
      <c r="L17" s="252" t="s">
        <v>11</v>
      </c>
      <c r="M17" s="252"/>
      <c r="N17" s="253"/>
      <c r="P17" s="5"/>
    </row>
    <row r="18" spans="1:22">
      <c r="A18" s="234" t="s">
        <v>12</v>
      </c>
      <c r="B18" s="235"/>
      <c r="C18" s="234"/>
      <c r="D18" s="234"/>
      <c r="E18" s="234"/>
      <c r="F18" s="234"/>
      <c r="G18" s="234"/>
      <c r="H18" s="234"/>
      <c r="I18" s="236" t="s">
        <v>13</v>
      </c>
      <c r="J18" s="237"/>
      <c r="K18" s="238"/>
      <c r="L18" s="103" t="s">
        <v>14</v>
      </c>
      <c r="M18" s="104" t="s">
        <v>15</v>
      </c>
      <c r="N18" s="105" t="s">
        <v>16</v>
      </c>
      <c r="P18" s="5"/>
    </row>
    <row r="19" spans="1:22" ht="24.75" customHeight="1" thickBot="1">
      <c r="A19" s="80" t="s">
        <v>17</v>
      </c>
      <c r="B19" s="81" t="s">
        <v>18</v>
      </c>
      <c r="C19" s="80" t="s">
        <v>19</v>
      </c>
      <c r="D19" s="80" t="s">
        <v>20</v>
      </c>
      <c r="E19" s="80" t="s">
        <v>21</v>
      </c>
      <c r="F19" s="80" t="s">
        <v>22</v>
      </c>
      <c r="G19" s="80" t="s">
        <v>23</v>
      </c>
      <c r="H19" s="82"/>
      <c r="I19" s="80" t="s">
        <v>24</v>
      </c>
      <c r="J19" s="106" t="s">
        <v>25</v>
      </c>
      <c r="K19" s="106" t="s">
        <v>26</v>
      </c>
      <c r="L19" s="107" t="s">
        <v>27</v>
      </c>
      <c r="M19" s="108" t="s">
        <v>28</v>
      </c>
      <c r="N19" s="109" t="s">
        <v>29</v>
      </c>
    </row>
    <row r="20" spans="1:22" ht="13.5" thickBot="1">
      <c r="A20" s="83"/>
      <c r="B20" s="84"/>
      <c r="C20" s="83"/>
      <c r="D20" s="83"/>
      <c r="E20" s="83"/>
      <c r="F20" s="83"/>
      <c r="G20" s="83"/>
      <c r="H20" s="85"/>
      <c r="I20" s="83"/>
      <c r="J20" s="110"/>
      <c r="K20" s="110"/>
      <c r="L20" s="111"/>
      <c r="M20" s="112"/>
      <c r="N20" s="113"/>
    </row>
    <row r="21" spans="1:22" ht="12.75" customHeight="1">
      <c r="A21" s="86" t="s">
        <v>30</v>
      </c>
      <c r="B21" s="87"/>
      <c r="C21" s="88"/>
      <c r="D21" s="89" t="s">
        <v>30</v>
      </c>
      <c r="E21" s="87"/>
      <c r="F21" s="87"/>
      <c r="H21" s="88"/>
      <c r="I21" s="87">
        <v>2</v>
      </c>
      <c r="J21" s="87"/>
      <c r="K21" s="87"/>
      <c r="L21" s="150" t="s">
        <v>115</v>
      </c>
      <c r="M21" s="114">
        <f>+M22+M25+M28+M31</f>
        <v>2972510.27</v>
      </c>
      <c r="N21" s="115">
        <f>+N22+N25+N28+N31</f>
        <v>2924954.27</v>
      </c>
      <c r="O21" s="116" t="e">
        <f>+#REF!+#REF!+#REF!+#REF!+#REF!</f>
        <v>#REF!</v>
      </c>
    </row>
    <row r="22" spans="1:22">
      <c r="A22" s="90"/>
      <c r="B22" s="91"/>
      <c r="C22" s="92"/>
      <c r="D22" s="93"/>
      <c r="E22" s="91"/>
      <c r="F22" s="91"/>
      <c r="G22" s="91"/>
      <c r="H22" s="92"/>
      <c r="I22" s="91"/>
      <c r="J22" s="117" t="s">
        <v>31</v>
      </c>
      <c r="K22" s="91"/>
      <c r="L22" s="118" t="s">
        <v>121</v>
      </c>
      <c r="M22" s="119">
        <f>+M23+M24</f>
        <v>2175450</v>
      </c>
      <c r="N22" s="120">
        <f>SUM(N23+N24)</f>
        <v>2175450</v>
      </c>
      <c r="Q22" s="50"/>
    </row>
    <row r="23" spans="1:22">
      <c r="A23" s="90"/>
      <c r="B23" s="91"/>
      <c r="C23" s="92"/>
      <c r="D23" s="93"/>
      <c r="E23" s="91"/>
      <c r="F23" s="91"/>
      <c r="G23" s="91">
        <v>9995</v>
      </c>
      <c r="H23" s="92"/>
      <c r="I23" s="91"/>
      <c r="J23" s="117"/>
      <c r="K23" s="117">
        <v>1.1000000000000001</v>
      </c>
      <c r="L23" s="121" t="s">
        <v>32</v>
      </c>
      <c r="M23" s="122">
        <f>+N23</f>
        <v>1740450</v>
      </c>
      <c r="N23" s="122">
        <v>1740450</v>
      </c>
    </row>
    <row r="24" spans="1:22">
      <c r="A24" s="90"/>
      <c r="B24" s="91"/>
      <c r="C24" s="92"/>
      <c r="D24" s="93"/>
      <c r="E24" s="151"/>
      <c r="F24" s="91"/>
      <c r="H24" s="92"/>
      <c r="I24" s="91"/>
      <c r="J24" s="117">
        <v>1.1000000000000001</v>
      </c>
      <c r="K24" s="117">
        <v>2.1</v>
      </c>
      <c r="L24" t="s">
        <v>33</v>
      </c>
      <c r="M24" s="123">
        <f>+N24</f>
        <v>435000</v>
      </c>
      <c r="N24" s="122">
        <v>435000</v>
      </c>
      <c r="P24" s="124"/>
      <c r="T24" s="3"/>
      <c r="U24" s="3"/>
      <c r="V24" s="3"/>
    </row>
    <row r="25" spans="1:22">
      <c r="A25" s="90"/>
      <c r="B25" s="91"/>
      <c r="C25" s="92"/>
      <c r="D25" s="93"/>
      <c r="E25" s="91"/>
      <c r="F25" s="91"/>
      <c r="H25" s="92"/>
      <c r="I25" s="91"/>
      <c r="J25" s="117">
        <v>1.2</v>
      </c>
      <c r="K25" s="117"/>
      <c r="L25" s="118" t="s">
        <v>34</v>
      </c>
      <c r="M25" s="125">
        <f>SUM(M26+M27)</f>
        <v>370600</v>
      </c>
      <c r="N25" s="125">
        <f>SUM(N26+N27)</f>
        <v>323044</v>
      </c>
    </row>
    <row r="26" spans="1:22">
      <c r="A26" s="90"/>
      <c r="B26" s="91"/>
      <c r="C26" s="92"/>
      <c r="D26" s="93"/>
      <c r="E26" s="91"/>
      <c r="F26" s="91"/>
      <c r="H26" s="92"/>
      <c r="I26" s="91"/>
      <c r="J26" s="117"/>
      <c r="K26" s="117" t="s">
        <v>35</v>
      </c>
      <c r="L26" s="121" t="s">
        <v>122</v>
      </c>
      <c r="M26" s="122">
        <v>208500</v>
      </c>
      <c r="N26" s="122">
        <v>160944</v>
      </c>
    </row>
    <row r="27" spans="1:22">
      <c r="A27" s="90"/>
      <c r="B27" s="91"/>
      <c r="C27" s="92"/>
      <c r="D27" s="93"/>
      <c r="E27" s="91"/>
      <c r="F27" s="91"/>
      <c r="H27" s="92"/>
      <c r="I27" s="91"/>
      <c r="J27" s="117"/>
      <c r="K27" s="117" t="s">
        <v>36</v>
      </c>
      <c r="L27" s="121" t="s">
        <v>37</v>
      </c>
      <c r="M27" s="122">
        <v>162100</v>
      </c>
      <c r="N27" s="122">
        <v>162100</v>
      </c>
    </row>
    <row r="28" spans="1:22">
      <c r="A28" s="90"/>
      <c r="B28" s="91"/>
      <c r="C28" s="92"/>
      <c r="D28" s="93"/>
      <c r="E28" s="91"/>
      <c r="F28" s="91"/>
      <c r="H28" s="92"/>
      <c r="I28" s="91"/>
      <c r="J28" s="127">
        <v>1.3</v>
      </c>
      <c r="K28" s="117"/>
      <c r="L28" s="118" t="s">
        <v>118</v>
      </c>
      <c r="M28" s="125">
        <f>SUM(M29+M30)</f>
        <v>100000</v>
      </c>
      <c r="N28" s="125">
        <f>SUM(N29+N30)</f>
        <v>100000</v>
      </c>
      <c r="Q28" s="132"/>
    </row>
    <row r="29" spans="1:22">
      <c r="A29" s="90"/>
      <c r="B29" s="91"/>
      <c r="C29" s="92"/>
      <c r="D29" s="93"/>
      <c r="E29" s="91"/>
      <c r="F29" s="91"/>
      <c r="H29" s="92"/>
      <c r="I29" s="91"/>
      <c r="J29" s="117"/>
      <c r="K29" s="117" t="s">
        <v>38</v>
      </c>
      <c r="L29" s="121" t="s">
        <v>39</v>
      </c>
      <c r="M29" s="122">
        <v>50000</v>
      </c>
      <c r="N29" s="122">
        <v>50000</v>
      </c>
      <c r="Q29" s="132"/>
    </row>
    <row r="30" spans="1:22">
      <c r="A30" s="90"/>
      <c r="B30" s="91"/>
      <c r="C30" s="92"/>
      <c r="D30" s="93"/>
      <c r="E30" s="91"/>
      <c r="F30" s="91"/>
      <c r="H30" s="92"/>
      <c r="I30" s="91"/>
      <c r="J30" s="117"/>
      <c r="K30" s="188" t="s">
        <v>40</v>
      </c>
      <c r="L30" s="153" t="s">
        <v>119</v>
      </c>
      <c r="M30" s="95">
        <v>50000</v>
      </c>
      <c r="N30" s="95">
        <v>50000</v>
      </c>
      <c r="Q30" s="132"/>
      <c r="S30" s="50"/>
    </row>
    <row r="31" spans="1:22">
      <c r="A31" s="90"/>
      <c r="B31" s="91"/>
      <c r="C31" s="92"/>
      <c r="D31" s="93"/>
      <c r="E31" s="91"/>
      <c r="F31" s="91"/>
      <c r="H31" s="92"/>
      <c r="I31" s="91"/>
      <c r="J31" s="117">
        <v>1.5</v>
      </c>
      <c r="K31" s="117"/>
      <c r="L31" s="118" t="s">
        <v>41</v>
      </c>
      <c r="M31" s="128">
        <f>SUM(M32+M33+M34)</f>
        <v>326460.26999999996</v>
      </c>
      <c r="N31" s="128">
        <f>SUM(N32+N33+N34)</f>
        <v>326460.26999999996</v>
      </c>
      <c r="Q31" s="132"/>
    </row>
    <row r="32" spans="1:22">
      <c r="A32" s="90"/>
      <c r="B32" s="91"/>
      <c r="C32" s="92"/>
      <c r="D32" s="93"/>
      <c r="E32" s="91"/>
      <c r="F32" s="91"/>
      <c r="H32" s="92"/>
      <c r="I32" s="91"/>
      <c r="J32" s="91"/>
      <c r="K32" s="91">
        <v>5.0999999999999996</v>
      </c>
      <c r="L32" s="121" t="s">
        <v>42</v>
      </c>
      <c r="M32" s="123">
        <v>151589.51999999999</v>
      </c>
      <c r="N32" s="123">
        <v>151589.51999999999</v>
      </c>
      <c r="Q32" s="59"/>
    </row>
    <row r="33" spans="1:24">
      <c r="A33" s="90"/>
      <c r="B33" s="91"/>
      <c r="C33" s="92"/>
      <c r="D33" s="93"/>
      <c r="E33" s="91"/>
      <c r="F33" s="91"/>
      <c r="H33" s="92"/>
      <c r="I33" s="91"/>
      <c r="J33" s="91"/>
      <c r="K33" s="91">
        <v>5.2</v>
      </c>
      <c r="L33" s="121" t="s">
        <v>43</v>
      </c>
      <c r="M33" s="122">
        <v>154456.95000000001</v>
      </c>
      <c r="N33" s="170">
        <v>154456.95000000001</v>
      </c>
    </row>
    <row r="34" spans="1:24">
      <c r="A34" s="90"/>
      <c r="B34" s="91"/>
      <c r="C34" s="92"/>
      <c r="D34" s="93"/>
      <c r="E34" s="91"/>
      <c r="F34" s="91"/>
      <c r="H34" s="92"/>
      <c r="I34" s="91"/>
      <c r="J34" s="91"/>
      <c r="K34" s="91">
        <v>5.3</v>
      </c>
      <c r="L34" s="121" t="s">
        <v>44</v>
      </c>
      <c r="M34" s="122">
        <v>20413.8</v>
      </c>
      <c r="N34" s="122">
        <v>20413.8</v>
      </c>
      <c r="Q34" s="3"/>
    </row>
    <row r="35" spans="1:24">
      <c r="A35" s="90"/>
      <c r="B35" s="91"/>
      <c r="C35" s="92"/>
      <c r="D35" s="93"/>
      <c r="E35" s="91"/>
      <c r="F35" s="91"/>
      <c r="H35" s="92"/>
      <c r="I35" s="91">
        <v>2</v>
      </c>
      <c r="J35" s="91"/>
      <c r="K35" s="91"/>
      <c r="L35" s="118" t="s">
        <v>45</v>
      </c>
      <c r="M35" s="129">
        <f>SUM(M36+M39+M41+M43+M45+M47)</f>
        <v>641887.12</v>
      </c>
      <c r="N35" s="129">
        <f>SUM(N36+N39+N41+N43+N45)</f>
        <v>610801.29</v>
      </c>
    </row>
    <row r="36" spans="1:24">
      <c r="A36" s="90"/>
      <c r="B36" s="91"/>
      <c r="C36" s="92"/>
      <c r="D36" s="93"/>
      <c r="E36" s="91"/>
      <c r="F36" s="91"/>
      <c r="H36" s="92"/>
      <c r="I36" s="91"/>
      <c r="J36" s="91">
        <v>2.1</v>
      </c>
      <c r="K36" s="91"/>
      <c r="L36" s="118" t="s">
        <v>46</v>
      </c>
      <c r="M36" s="197">
        <f>SUM(+M38+M37)</f>
        <v>4900.8</v>
      </c>
      <c r="N36" s="154">
        <f>SUM(+N38+N37)</f>
        <v>4900.8</v>
      </c>
    </row>
    <row r="37" spans="1:24">
      <c r="A37" s="90"/>
      <c r="B37" s="91"/>
      <c r="C37" s="92"/>
      <c r="D37" s="93"/>
      <c r="E37" s="91"/>
      <c r="F37" s="91"/>
      <c r="H37" s="92"/>
      <c r="I37" s="91"/>
      <c r="J37" s="91"/>
      <c r="K37" s="91">
        <v>1.7</v>
      </c>
      <c r="L37" s="194" t="s">
        <v>132</v>
      </c>
      <c r="M37" s="130">
        <f>608.8+1700</f>
        <v>2308.8000000000002</v>
      </c>
      <c r="N37" s="130">
        <f>+M37</f>
        <v>2308.8000000000002</v>
      </c>
      <c r="S37" s="3"/>
      <c r="X37" s="200"/>
    </row>
    <row r="38" spans="1:24">
      <c r="A38" s="90"/>
      <c r="B38" s="91"/>
      <c r="C38" s="92"/>
      <c r="D38" s="93"/>
      <c r="E38" s="91"/>
      <c r="F38" s="91"/>
      <c r="H38" s="92"/>
      <c r="I38" s="91"/>
      <c r="J38" s="91"/>
      <c r="K38" s="91">
        <v>1.8</v>
      </c>
      <c r="L38" s="153" t="s">
        <v>125</v>
      </c>
      <c r="M38" s="130">
        <v>2592</v>
      </c>
      <c r="N38" s="130">
        <v>2592</v>
      </c>
      <c r="U38" s="3"/>
      <c r="W38" s="3"/>
      <c r="X38" s="3"/>
    </row>
    <row r="39" spans="1:24">
      <c r="A39" s="90"/>
      <c r="B39" s="91"/>
      <c r="C39" s="92"/>
      <c r="D39" s="93"/>
      <c r="E39" s="91"/>
      <c r="F39" s="91"/>
      <c r="H39" s="92"/>
      <c r="I39" s="91"/>
      <c r="J39" s="91">
        <v>2.4</v>
      </c>
      <c r="K39" s="91"/>
      <c r="L39" s="118" t="s">
        <v>47</v>
      </c>
      <c r="M39" s="129">
        <f>SUM(M40)</f>
        <v>5188.59</v>
      </c>
      <c r="N39" s="129">
        <f>SUM(N40)</f>
        <v>5188.59</v>
      </c>
      <c r="Q39" s="196"/>
      <c r="X39" s="3"/>
    </row>
    <row r="40" spans="1:24">
      <c r="A40" s="90"/>
      <c r="B40" s="91"/>
      <c r="C40" s="92"/>
      <c r="D40" s="93"/>
      <c r="E40" s="91"/>
      <c r="F40" s="91"/>
      <c r="H40" s="92"/>
      <c r="I40" s="91"/>
      <c r="J40" s="91"/>
      <c r="K40" s="91">
        <v>4.0999999999999996</v>
      </c>
      <c r="L40" s="153" t="s">
        <v>120</v>
      </c>
      <c r="M40" s="154">
        <v>5188.59</v>
      </c>
      <c r="N40" s="154">
        <f>+M40</f>
        <v>5188.59</v>
      </c>
      <c r="T40" s="3"/>
      <c r="X40" s="3"/>
    </row>
    <row r="41" spans="1:24">
      <c r="A41" s="90"/>
      <c r="B41" s="91"/>
      <c r="C41" s="92"/>
      <c r="D41" s="93"/>
      <c r="E41" s="91"/>
      <c r="F41" s="91"/>
      <c r="H41" s="92"/>
      <c r="I41" s="91"/>
      <c r="J41" s="91">
        <v>2.5</v>
      </c>
      <c r="K41" s="91"/>
      <c r="L41" s="118" t="s">
        <v>48</v>
      </c>
      <c r="M41" s="129">
        <f>+M42</f>
        <v>436714</v>
      </c>
      <c r="N41" s="129">
        <f>+N42</f>
        <v>418209</v>
      </c>
      <c r="T41" s="3"/>
      <c r="X41" s="3"/>
    </row>
    <row r="42" spans="1:24">
      <c r="A42" s="90"/>
      <c r="B42" s="91"/>
      <c r="C42" s="92"/>
      <c r="D42" s="93"/>
      <c r="E42" s="91"/>
      <c r="F42" s="91"/>
      <c r="H42" s="92"/>
      <c r="I42" s="91"/>
      <c r="J42" s="91"/>
      <c r="K42" s="91">
        <v>5.0999999999999996</v>
      </c>
      <c r="L42" s="121" t="s">
        <v>49</v>
      </c>
      <c r="M42" s="130">
        <v>436714</v>
      </c>
      <c r="N42" s="130">
        <v>418209</v>
      </c>
      <c r="T42" s="3"/>
      <c r="X42" s="3"/>
    </row>
    <row r="43" spans="1:24">
      <c r="A43" s="90"/>
      <c r="B43" s="91"/>
      <c r="C43" s="92"/>
      <c r="D43" s="93"/>
      <c r="E43" s="91"/>
      <c r="F43" s="91"/>
      <c r="H43" s="92"/>
      <c r="I43" s="91"/>
      <c r="J43" s="91">
        <v>2.6</v>
      </c>
      <c r="K43" s="91"/>
      <c r="L43" s="118" t="s">
        <v>50</v>
      </c>
      <c r="M43" s="129">
        <f>+M44</f>
        <v>189476.73</v>
      </c>
      <c r="N43" s="129">
        <f>+N44</f>
        <v>180002.9</v>
      </c>
      <c r="T43" s="3"/>
      <c r="V43" s="3"/>
    </row>
    <row r="44" spans="1:24">
      <c r="A44" s="90"/>
      <c r="B44" s="91"/>
      <c r="C44" s="92"/>
      <c r="D44" s="93"/>
      <c r="E44" s="91"/>
      <c r="F44" s="91"/>
      <c r="H44" s="92"/>
      <c r="I44" s="91"/>
      <c r="J44" s="91"/>
      <c r="K44" s="91">
        <v>6.3</v>
      </c>
      <c r="L44" s="121" t="s">
        <v>124</v>
      </c>
      <c r="M44" s="154">
        <f>31560+157916.73</f>
        <v>189476.73</v>
      </c>
      <c r="N44" s="130">
        <f>29982+150020.9</f>
        <v>180002.9</v>
      </c>
    </row>
    <row r="45" spans="1:24">
      <c r="A45" s="90"/>
      <c r="B45" s="91"/>
      <c r="C45" s="92"/>
      <c r="D45" s="93"/>
      <c r="E45" s="91"/>
      <c r="F45" s="91"/>
      <c r="H45" s="92"/>
      <c r="I45" s="91"/>
      <c r="J45" s="91">
        <v>2.7</v>
      </c>
      <c r="K45" s="91"/>
      <c r="L45" s="118" t="s">
        <v>51</v>
      </c>
      <c r="M45" s="120">
        <f>+M46</f>
        <v>2500</v>
      </c>
      <c r="N45" s="120">
        <f>+M45</f>
        <v>2500</v>
      </c>
      <c r="S45" s="3"/>
    </row>
    <row r="46" spans="1:24">
      <c r="A46" s="90"/>
      <c r="B46" s="91"/>
      <c r="C46" s="92"/>
      <c r="D46" s="93"/>
      <c r="E46" s="91"/>
      <c r="F46" s="91"/>
      <c r="H46" s="92"/>
      <c r="I46" s="91"/>
      <c r="J46" s="91"/>
      <c r="K46" s="195" t="s">
        <v>133</v>
      </c>
      <c r="L46" s="194" t="s">
        <v>134</v>
      </c>
      <c r="M46" s="156">
        <v>2500</v>
      </c>
      <c r="N46" s="156">
        <f>+M46</f>
        <v>2500</v>
      </c>
      <c r="U46" s="3"/>
      <c r="V46" s="50"/>
    </row>
    <row r="47" spans="1:24">
      <c r="A47" s="90"/>
      <c r="B47" s="91"/>
      <c r="C47" s="92"/>
      <c r="D47" s="93"/>
      <c r="E47" s="91"/>
      <c r="F47" s="91"/>
      <c r="H47" s="92"/>
      <c r="I47" s="91"/>
      <c r="J47" s="91">
        <v>2.8</v>
      </c>
      <c r="K47" s="91"/>
      <c r="L47" s="118" t="s">
        <v>52</v>
      </c>
      <c r="M47" s="120">
        <f>+M48</f>
        <v>3107</v>
      </c>
      <c r="N47" s="120">
        <f>+M47</f>
        <v>3107</v>
      </c>
      <c r="U47" s="3"/>
    </row>
    <row r="48" spans="1:24">
      <c r="A48" s="90"/>
      <c r="B48" s="91"/>
      <c r="C48" s="92"/>
      <c r="D48" s="93"/>
      <c r="E48" s="91"/>
      <c r="F48" s="91"/>
      <c r="H48" s="92"/>
      <c r="I48" s="91"/>
      <c r="J48" s="91"/>
      <c r="K48" s="91" t="s">
        <v>53</v>
      </c>
      <c r="L48" s="121" t="s">
        <v>54</v>
      </c>
      <c r="M48" s="156">
        <v>3107</v>
      </c>
      <c r="N48" s="156">
        <f>+M48</f>
        <v>3107</v>
      </c>
      <c r="U48" s="3"/>
    </row>
    <row r="49" spans="1:23">
      <c r="A49" s="90"/>
      <c r="B49" s="91"/>
      <c r="C49" s="92"/>
      <c r="D49" s="93"/>
      <c r="E49" s="91"/>
      <c r="F49" s="91"/>
      <c r="H49" s="92"/>
      <c r="I49" s="91">
        <v>2</v>
      </c>
      <c r="J49" s="91">
        <v>3</v>
      </c>
      <c r="K49" s="91"/>
      <c r="L49" s="118" t="s">
        <v>55</v>
      </c>
      <c r="M49" s="120">
        <f>SUM(M50+M52+M54)</f>
        <v>249655.84</v>
      </c>
      <c r="N49" s="120">
        <f>SUM(N50+N52+N54)</f>
        <v>248809.84</v>
      </c>
    </row>
    <row r="50" spans="1:23">
      <c r="A50" s="90"/>
      <c r="B50" s="91"/>
      <c r="C50" s="92"/>
      <c r="D50" s="93"/>
      <c r="E50" s="91"/>
      <c r="F50" s="91"/>
      <c r="H50" s="92"/>
      <c r="I50" s="91"/>
      <c r="J50" s="91">
        <v>3.1</v>
      </c>
      <c r="K50" s="91" t="s">
        <v>56</v>
      </c>
      <c r="L50" s="121" t="s">
        <v>57</v>
      </c>
      <c r="M50" s="120">
        <v>31472.400000000001</v>
      </c>
      <c r="N50" s="120">
        <f>+N51</f>
        <v>31472.400000000001</v>
      </c>
      <c r="S50" s="3"/>
    </row>
    <row r="51" spans="1:23">
      <c r="A51" s="90"/>
      <c r="B51" s="91"/>
      <c r="C51" s="92"/>
      <c r="D51" s="93"/>
      <c r="E51" s="91"/>
      <c r="F51" s="91"/>
      <c r="H51" s="92"/>
      <c r="I51" s="91"/>
      <c r="J51" s="91"/>
      <c r="K51" s="91" t="s">
        <v>58</v>
      </c>
      <c r="L51" s="121" t="s">
        <v>59</v>
      </c>
      <c r="M51" s="123">
        <v>31472.400000000001</v>
      </c>
      <c r="N51" s="123">
        <f>+M51</f>
        <v>31472.400000000001</v>
      </c>
    </row>
    <row r="52" spans="1:23">
      <c r="A52" s="90"/>
      <c r="B52" s="91"/>
      <c r="C52" s="92"/>
      <c r="D52" s="93"/>
      <c r="E52" s="91"/>
      <c r="F52" s="91"/>
      <c r="H52" s="92"/>
      <c r="I52" s="91"/>
      <c r="J52" s="91">
        <v>3.7</v>
      </c>
      <c r="K52" s="131"/>
      <c r="L52" s="118" t="s">
        <v>60</v>
      </c>
      <c r="M52" s="120">
        <f>+M53</f>
        <v>201500</v>
      </c>
      <c r="N52" s="120">
        <f>SUM(N53)</f>
        <v>200654</v>
      </c>
      <c r="V52" s="3"/>
      <c r="W52" s="3"/>
    </row>
    <row r="53" spans="1:23">
      <c r="A53" s="90"/>
      <c r="B53" s="91"/>
      <c r="C53" s="92"/>
      <c r="D53" s="93"/>
      <c r="E53" s="91"/>
      <c r="F53" s="91"/>
      <c r="H53" s="92"/>
      <c r="I53" s="91"/>
      <c r="J53" s="91"/>
      <c r="K53" s="91" t="s">
        <v>61</v>
      </c>
      <c r="L53" s="121" t="s">
        <v>62</v>
      </c>
      <c r="M53" s="123">
        <f>200000+1500</f>
        <v>201500</v>
      </c>
      <c r="N53" s="123">
        <f>199154+1500</f>
        <v>200654</v>
      </c>
      <c r="V53" s="3"/>
      <c r="W53" s="3"/>
    </row>
    <row r="54" spans="1:23">
      <c r="A54" s="90"/>
      <c r="B54" s="91"/>
      <c r="C54" s="92"/>
      <c r="D54" s="93"/>
      <c r="E54" s="91"/>
      <c r="F54" s="91"/>
      <c r="H54" s="92"/>
      <c r="I54" s="91"/>
      <c r="J54" s="91">
        <v>3.9</v>
      </c>
      <c r="K54" s="131"/>
      <c r="L54" s="118" t="s">
        <v>63</v>
      </c>
      <c r="M54" s="136">
        <f>+M55+M56+M57</f>
        <v>16683.439999999999</v>
      </c>
      <c r="N54" s="136">
        <f>+N55+N56+N57</f>
        <v>16683.439999999999</v>
      </c>
      <c r="S54" s="50"/>
      <c r="V54" s="3"/>
      <c r="W54" s="3"/>
    </row>
    <row r="55" spans="1:23">
      <c r="A55" s="90"/>
      <c r="B55" s="91"/>
      <c r="C55" s="92"/>
      <c r="D55" s="93"/>
      <c r="E55" s="91"/>
      <c r="F55" s="91"/>
      <c r="H55" s="92"/>
      <c r="I55" s="91"/>
      <c r="J55" s="91"/>
      <c r="K55" s="195" t="s">
        <v>135</v>
      </c>
      <c r="L55" s="153" t="s">
        <v>136</v>
      </c>
      <c r="M55" s="123">
        <v>901.44</v>
      </c>
      <c r="N55" s="123">
        <f>+M55</f>
        <v>901.44</v>
      </c>
      <c r="Q55" s="50"/>
      <c r="V55" s="3"/>
      <c r="W55" s="3"/>
    </row>
    <row r="56" spans="1:23">
      <c r="A56" s="90"/>
      <c r="B56" s="91"/>
      <c r="C56" s="92"/>
      <c r="D56" s="93"/>
      <c r="E56" s="91"/>
      <c r="F56" s="91"/>
      <c r="H56" s="92"/>
      <c r="I56" s="91"/>
      <c r="J56" s="91"/>
      <c r="K56" s="151" t="s">
        <v>127</v>
      </c>
      <c r="L56" s="153" t="s">
        <v>128</v>
      </c>
      <c r="M56" s="123">
        <v>1155</v>
      </c>
      <c r="N56" s="123">
        <f>+M56</f>
        <v>1155</v>
      </c>
      <c r="V56" s="3"/>
      <c r="W56" s="3"/>
    </row>
    <row r="57" spans="1:23">
      <c r="A57" s="90"/>
      <c r="B57" s="91"/>
      <c r="C57" s="92"/>
      <c r="D57" s="93"/>
      <c r="E57" s="91"/>
      <c r="F57" s="91"/>
      <c r="H57" s="92"/>
      <c r="I57" s="91"/>
      <c r="J57" s="91"/>
      <c r="K57" s="91" t="s">
        <v>64</v>
      </c>
      <c r="L57" s="121" t="s">
        <v>65</v>
      </c>
      <c r="M57" s="123">
        <f>5369.65+8257.35+1000</f>
        <v>14627</v>
      </c>
      <c r="N57" s="123">
        <f>+M57</f>
        <v>14627</v>
      </c>
      <c r="P57" s="167"/>
      <c r="V57" s="3"/>
      <c r="W57" s="3"/>
    </row>
    <row r="58" spans="1:23">
      <c r="A58" s="90"/>
      <c r="B58" s="91"/>
      <c r="C58" s="92"/>
      <c r="D58" s="93"/>
      <c r="E58" s="91"/>
      <c r="F58" s="91"/>
      <c r="H58" s="92"/>
      <c r="I58" s="91"/>
      <c r="J58" s="91"/>
      <c r="K58" s="91"/>
      <c r="L58" s="153" t="s">
        <v>129</v>
      </c>
      <c r="M58" s="123"/>
      <c r="N58" s="123">
        <v>966744</v>
      </c>
      <c r="P58" s="167"/>
      <c r="R58" s="3"/>
    </row>
    <row r="59" spans="1:23">
      <c r="A59" s="134"/>
      <c r="D59" s="135"/>
      <c r="L59" s="194" t="s">
        <v>137</v>
      </c>
      <c r="M59" s="189">
        <v>854250</v>
      </c>
      <c r="N59" s="141">
        <v>0</v>
      </c>
      <c r="P59" s="167"/>
      <c r="Q59" s="50"/>
      <c r="T59" s="3"/>
      <c r="U59" s="3"/>
    </row>
    <row r="60" spans="1:23">
      <c r="A60" s="134"/>
      <c r="D60" s="135"/>
      <c r="L60" s="194" t="s">
        <v>138</v>
      </c>
      <c r="M60" s="141"/>
      <c r="N60" s="141">
        <v>0</v>
      </c>
      <c r="P60" s="167"/>
      <c r="R60" s="3"/>
    </row>
    <row r="61" spans="1:23">
      <c r="A61" s="134"/>
      <c r="D61" s="135"/>
      <c r="L61" s="121"/>
      <c r="M61" s="189">
        <f>+M21+M35+M49+M59+M60</f>
        <v>4718303.2300000004</v>
      </c>
      <c r="N61" s="189">
        <f>+N21+N35+N49+N60+N58</f>
        <v>4751309.4000000004</v>
      </c>
      <c r="P61" s="167"/>
    </row>
    <row r="62" spans="1:23">
      <c r="A62" s="176"/>
      <c r="B62" s="177"/>
      <c r="C62" s="175"/>
      <c r="D62" s="178"/>
      <c r="E62" s="175"/>
      <c r="G62" s="175"/>
      <c r="I62" s="175"/>
      <c r="J62" s="175"/>
      <c r="K62" s="175"/>
      <c r="L62" s="193"/>
      <c r="M62" s="179"/>
      <c r="N62" s="179"/>
      <c r="P62" s="167"/>
    </row>
    <row r="63" spans="1:23">
      <c r="A63" s="181"/>
      <c r="B63" s="87"/>
      <c r="C63" s="180"/>
      <c r="D63" s="93"/>
      <c r="E63" s="91"/>
      <c r="F63" s="91"/>
      <c r="H63" s="92"/>
      <c r="I63" s="91"/>
      <c r="J63" s="91"/>
      <c r="K63" s="91"/>
      <c r="L63" s="121"/>
      <c r="M63" s="123"/>
      <c r="N63" s="123"/>
      <c r="P63" s="167"/>
      <c r="R63" s="3"/>
    </row>
    <row r="64" spans="1:23">
      <c r="A64" s="90"/>
      <c r="B64" s="91"/>
      <c r="C64" s="91"/>
      <c r="D64" s="174"/>
      <c r="E64" s="91"/>
      <c r="F64" s="91"/>
      <c r="H64" s="92"/>
      <c r="I64" s="91"/>
      <c r="J64" s="91"/>
      <c r="K64" s="91"/>
      <c r="L64" s="152"/>
      <c r="M64" s="155"/>
      <c r="N64" s="155"/>
      <c r="P64" s="167"/>
      <c r="Q64" s="50"/>
    </row>
    <row r="65" spans="1:23">
      <c r="A65" s="90"/>
      <c r="B65" s="91"/>
      <c r="C65" s="92"/>
      <c r="D65" s="93"/>
      <c r="E65" s="91"/>
      <c r="F65" s="91"/>
      <c r="H65" s="92"/>
      <c r="I65" s="91"/>
      <c r="J65" s="91"/>
      <c r="K65" s="91"/>
      <c r="L65" s="121"/>
      <c r="M65" s="123"/>
      <c r="N65" s="123"/>
      <c r="P65" s="167"/>
      <c r="R65" s="50"/>
      <c r="S65" s="198"/>
      <c r="T65" s="3"/>
    </row>
    <row r="66" spans="1:23">
      <c r="A66" s="90"/>
      <c r="B66" s="91"/>
      <c r="C66" s="92"/>
      <c r="D66" s="93"/>
      <c r="E66" s="91"/>
      <c r="F66" s="91"/>
      <c r="H66" s="92"/>
      <c r="I66" s="91"/>
      <c r="J66" s="91"/>
      <c r="K66" s="151"/>
      <c r="L66" s="153"/>
      <c r="M66" s="156"/>
      <c r="N66" s="156"/>
    </row>
    <row r="67" spans="1:23">
      <c r="A67" s="182"/>
      <c r="B67" s="91"/>
      <c r="C67" s="91"/>
      <c r="D67" s="93"/>
      <c r="E67" s="91"/>
      <c r="G67" s="173"/>
      <c r="I67" s="173"/>
      <c r="J67" s="91"/>
      <c r="K67" s="151"/>
      <c r="L67" s="168"/>
      <c r="M67" s="155"/>
      <c r="N67" s="171"/>
    </row>
    <row r="68" spans="1:23">
      <c r="A68" s="182"/>
      <c r="B68" s="91"/>
      <c r="C68" s="91"/>
      <c r="D68" s="93"/>
      <c r="E68" s="91"/>
      <c r="G68" s="173"/>
      <c r="I68" s="173"/>
      <c r="J68" s="91"/>
      <c r="K68" s="151"/>
      <c r="L68" s="168"/>
      <c r="M68" s="156"/>
      <c r="N68" s="169"/>
    </row>
    <row r="69" spans="1:23" ht="13.5" thickBot="1">
      <c r="A69" s="172"/>
      <c r="B69" s="185"/>
      <c r="C69" s="186"/>
      <c r="D69" s="187"/>
      <c r="E69" s="186"/>
      <c r="G69" s="183"/>
      <c r="I69" s="183"/>
      <c r="J69" s="186"/>
      <c r="K69" s="186"/>
      <c r="L69" s="164"/>
      <c r="M69" s="156"/>
      <c r="N69" s="165"/>
      <c r="Q69" s="50"/>
      <c r="T69" s="3"/>
    </row>
    <row r="70" spans="1:23" ht="13.5" thickBot="1">
      <c r="A70" s="184"/>
      <c r="B70" s="20"/>
      <c r="C70" s="79"/>
      <c r="D70" s="133"/>
      <c r="E70" s="79"/>
      <c r="F70" s="79"/>
      <c r="G70" s="79"/>
      <c r="H70" s="79"/>
      <c r="I70" s="79"/>
      <c r="J70" s="79"/>
      <c r="K70" s="79"/>
      <c r="L70" s="137"/>
      <c r="M70" s="138"/>
      <c r="N70" s="139"/>
      <c r="R70" s="50"/>
      <c r="T70" s="50"/>
    </row>
    <row r="71" spans="1:23">
      <c r="A71" s="134"/>
      <c r="D71" s="135"/>
      <c r="L71" s="140"/>
      <c r="M71" s="141"/>
      <c r="N71" s="142"/>
    </row>
    <row r="72" spans="1:23">
      <c r="J72" s="143"/>
      <c r="L72" s="140"/>
      <c r="M72" s="142"/>
      <c r="N72" s="144"/>
      <c r="O72" s="95"/>
      <c r="P72" s="59"/>
      <c r="W72" s="50"/>
    </row>
    <row r="73" spans="1:23">
      <c r="J73" s="143"/>
      <c r="L73" s="140"/>
      <c r="M73" s="141"/>
      <c r="N73" s="144"/>
      <c r="O73" s="95"/>
      <c r="P73" s="59"/>
      <c r="Q73" s="3"/>
    </row>
    <row r="74" spans="1:23">
      <c r="J74" s="143"/>
      <c r="L74" s="126"/>
      <c r="M74" s="142"/>
      <c r="N74" s="144"/>
      <c r="O74" s="95"/>
    </row>
    <row r="75" spans="1:23">
      <c r="J75" s="143"/>
      <c r="L75" s="140"/>
      <c r="M75" s="142"/>
      <c r="N75" s="144"/>
      <c r="O75" s="95"/>
    </row>
    <row r="76" spans="1:23">
      <c r="J76" s="143"/>
      <c r="L76" s="140"/>
      <c r="M76" s="141"/>
      <c r="N76" s="145"/>
      <c r="O76" s="95"/>
    </row>
    <row r="77" spans="1:23">
      <c r="J77" s="143"/>
      <c r="L77" s="140"/>
      <c r="M77" s="141"/>
      <c r="N77" s="145"/>
      <c r="O77" s="95"/>
    </row>
    <row r="78" spans="1:23">
      <c r="J78" s="143"/>
      <c r="L78" s="126"/>
      <c r="M78" s="142"/>
      <c r="N78" s="145"/>
      <c r="O78" s="95"/>
    </row>
    <row r="79" spans="1:23">
      <c r="J79" s="143"/>
      <c r="L79" s="140"/>
      <c r="M79" s="141"/>
      <c r="N79" s="145"/>
      <c r="O79" s="95"/>
    </row>
    <row r="80" spans="1:23">
      <c r="J80" s="143"/>
      <c r="L80" s="140"/>
      <c r="M80" s="142"/>
      <c r="N80" s="144"/>
      <c r="O80" s="95"/>
    </row>
    <row r="81" spans="10:16">
      <c r="J81" s="143"/>
      <c r="L81" s="126"/>
      <c r="M81" s="142"/>
      <c r="N81" s="145"/>
      <c r="O81" s="95"/>
    </row>
    <row r="82" spans="10:16">
      <c r="J82" s="143"/>
      <c r="K82" s="146"/>
      <c r="L82" s="140"/>
      <c r="M82" s="141"/>
      <c r="N82" s="142"/>
      <c r="O82" s="95"/>
    </row>
    <row r="83" spans="10:16">
      <c r="J83" s="143"/>
      <c r="L83" s="140"/>
      <c r="M83" s="141"/>
      <c r="N83" s="145"/>
      <c r="O83" s="95"/>
    </row>
    <row r="84" spans="10:16">
      <c r="J84" s="143"/>
      <c r="L84" s="140"/>
      <c r="M84" s="144"/>
      <c r="N84" s="145"/>
      <c r="O84" s="95"/>
    </row>
    <row r="85" spans="10:16">
      <c r="J85" s="143"/>
      <c r="L85" s="140"/>
      <c r="M85" s="141"/>
      <c r="N85" s="144"/>
      <c r="O85" s="95"/>
    </row>
    <row r="86" spans="10:16">
      <c r="J86" s="143"/>
      <c r="L86" s="140"/>
      <c r="M86" s="141"/>
      <c r="N86" s="145"/>
      <c r="O86" s="95"/>
    </row>
    <row r="87" spans="10:16">
      <c r="J87" s="143"/>
      <c r="L87" s="140"/>
      <c r="M87" s="141"/>
      <c r="N87" s="145"/>
      <c r="O87" s="95"/>
    </row>
    <row r="88" spans="10:16">
      <c r="J88" s="143"/>
      <c r="L88" s="140"/>
      <c r="M88" s="141"/>
      <c r="N88" s="145"/>
      <c r="O88" s="95"/>
    </row>
    <row r="89" spans="10:16">
      <c r="J89" s="143"/>
      <c r="L89" s="126"/>
      <c r="M89" s="141"/>
      <c r="N89" s="145"/>
      <c r="O89" s="95"/>
    </row>
    <row r="90" spans="10:16">
      <c r="J90" s="143"/>
      <c r="L90" s="140"/>
      <c r="M90" s="141"/>
      <c r="N90" s="145"/>
      <c r="O90" s="95"/>
    </row>
    <row r="91" spans="10:16">
      <c r="J91" s="143"/>
      <c r="L91" s="126"/>
      <c r="M91" s="141"/>
      <c r="N91" s="145"/>
      <c r="O91" s="95"/>
    </row>
    <row r="92" spans="10:16">
      <c r="J92" s="143"/>
      <c r="L92" s="126"/>
      <c r="M92" s="142"/>
      <c r="N92" s="145"/>
      <c r="O92" s="95"/>
    </row>
    <row r="93" spans="10:16">
      <c r="J93" s="143"/>
      <c r="L93" s="126"/>
      <c r="M93" s="142"/>
      <c r="N93" s="144"/>
      <c r="O93" s="95"/>
    </row>
    <row r="94" spans="10:16">
      <c r="J94" s="143"/>
      <c r="L94" s="140"/>
      <c r="M94" s="142"/>
      <c r="N94" s="144"/>
      <c r="O94" s="95"/>
    </row>
    <row r="95" spans="10:16">
      <c r="J95" s="143"/>
      <c r="L95" s="140"/>
      <c r="M95" s="142"/>
      <c r="N95" s="144"/>
      <c r="O95" s="95"/>
    </row>
    <row r="96" spans="10:16">
      <c r="J96" s="147"/>
      <c r="L96" s="140"/>
      <c r="M96" s="148"/>
      <c r="N96" s="142"/>
      <c r="O96" s="141"/>
      <c r="P96" s="141"/>
    </row>
    <row r="97" spans="10:16">
      <c r="J97" s="147"/>
      <c r="L97" s="140"/>
      <c r="M97" s="142"/>
      <c r="N97" s="148"/>
      <c r="O97" s="141"/>
      <c r="P97" s="141"/>
    </row>
    <row r="98" spans="10:16">
      <c r="J98" s="143"/>
      <c r="L98" s="126"/>
      <c r="M98" s="142"/>
      <c r="N98" s="142"/>
      <c r="O98" s="141"/>
      <c r="P98" s="141"/>
    </row>
    <row r="99" spans="10:16">
      <c r="J99" s="143"/>
      <c r="L99" s="140"/>
      <c r="M99" s="141"/>
      <c r="N99" s="142"/>
      <c r="O99" s="141"/>
      <c r="P99" s="141"/>
    </row>
    <row r="100" spans="10:16">
      <c r="J100" s="143"/>
      <c r="L100" s="140"/>
      <c r="M100" s="141"/>
      <c r="N100" s="142"/>
      <c r="O100" s="141"/>
      <c r="P100" s="141"/>
    </row>
    <row r="101" spans="10:16">
      <c r="J101" s="143"/>
      <c r="L101" s="126"/>
      <c r="M101" s="142"/>
      <c r="N101" s="141"/>
      <c r="O101" s="141"/>
      <c r="P101" s="141"/>
    </row>
    <row r="102" spans="10:16">
      <c r="L102" s="140"/>
      <c r="M102" s="142"/>
      <c r="N102" s="142"/>
      <c r="O102" s="95"/>
    </row>
    <row r="103" spans="10:16">
      <c r="L103" s="140"/>
      <c r="M103" s="141"/>
      <c r="N103" s="142"/>
      <c r="O103" s="95"/>
    </row>
    <row r="104" spans="10:16">
      <c r="L104" s="126"/>
      <c r="M104" s="141"/>
      <c r="N104" s="141"/>
      <c r="O104" s="95"/>
    </row>
    <row r="105" spans="10:16">
      <c r="L105" s="140"/>
      <c r="M105" s="142"/>
      <c r="N105" s="95"/>
      <c r="O105" s="95"/>
    </row>
    <row r="106" spans="10:16">
      <c r="L106" s="126"/>
      <c r="M106" s="149"/>
      <c r="N106" s="142"/>
      <c r="O106" s="95"/>
    </row>
    <row r="107" spans="10:16">
      <c r="L107" s="126"/>
      <c r="M107" s="95"/>
      <c r="N107" s="149"/>
      <c r="O107" s="95"/>
    </row>
    <row r="108" spans="10:16">
      <c r="L108" s="140"/>
      <c r="M108" s="95"/>
      <c r="N108" s="149"/>
      <c r="O108" s="95"/>
    </row>
    <row r="109" spans="10:16">
      <c r="L109" s="140"/>
      <c r="M109" s="149"/>
      <c r="N109" s="95"/>
      <c r="O109" s="95"/>
    </row>
    <row r="110" spans="10:16">
      <c r="L110" s="140"/>
      <c r="M110" s="149"/>
      <c r="N110" s="149"/>
      <c r="O110" s="95"/>
    </row>
    <row r="111" spans="10:16">
      <c r="L111" s="140"/>
      <c r="M111" s="149"/>
      <c r="N111" s="149"/>
      <c r="O111" s="95"/>
    </row>
    <row r="112" spans="10:16">
      <c r="L112" s="140"/>
      <c r="M112" s="95"/>
      <c r="N112" s="149"/>
      <c r="O112" s="95"/>
    </row>
    <row r="113" spans="1:17">
      <c r="L113" s="140"/>
      <c r="M113" s="95"/>
      <c r="N113" s="149"/>
      <c r="O113" s="95"/>
    </row>
    <row r="114" spans="1:17">
      <c r="L114" s="140"/>
      <c r="M114" s="149"/>
      <c r="N114" s="95"/>
      <c r="O114" s="95"/>
    </row>
    <row r="115" spans="1:17">
      <c r="J115" s="143"/>
      <c r="L115" s="140"/>
      <c r="M115" s="149"/>
      <c r="N115" s="149"/>
      <c r="O115" s="140"/>
      <c r="P115" s="95"/>
      <c r="Q115" s="95"/>
    </row>
    <row r="116" spans="1:17">
      <c r="J116" s="143"/>
      <c r="L116" s="140"/>
      <c r="M116" s="149"/>
      <c r="N116" s="149"/>
      <c r="O116" s="95"/>
    </row>
    <row r="117" spans="1:17">
      <c r="L117" s="140"/>
      <c r="M117" s="95"/>
      <c r="N117" s="149"/>
      <c r="O117" s="95"/>
    </row>
    <row r="118" spans="1:17">
      <c r="L118" s="140"/>
      <c r="M118" s="149"/>
      <c r="N118" s="95"/>
      <c r="O118" s="95"/>
    </row>
    <row r="119" spans="1:17">
      <c r="L119" s="140"/>
      <c r="M119" s="95"/>
      <c r="N119" s="149"/>
      <c r="O119" s="95"/>
    </row>
    <row r="120" spans="1:17">
      <c r="L120" s="140"/>
      <c r="M120" s="95"/>
      <c r="N120" s="95"/>
      <c r="O120" s="95"/>
    </row>
    <row r="121" spans="1:17">
      <c r="J121" s="143"/>
      <c r="L121" s="140"/>
      <c r="M121" s="95"/>
      <c r="N121" s="95"/>
      <c r="O121" s="95"/>
    </row>
    <row r="122" spans="1:17">
      <c r="K122" s="143"/>
      <c r="M122" s="149"/>
      <c r="N122" s="95"/>
      <c r="O122" s="95"/>
    </row>
    <row r="123" spans="1:17">
      <c r="J123" s="143"/>
      <c r="K123" s="143"/>
      <c r="M123" s="95"/>
      <c r="N123" s="149"/>
      <c r="O123" s="95"/>
    </row>
    <row r="124" spans="1:17">
      <c r="K124" s="143"/>
      <c r="M124" s="149"/>
      <c r="N124" s="95"/>
      <c r="O124" s="95"/>
    </row>
    <row r="125" spans="1:17">
      <c r="A125" t="s">
        <v>67</v>
      </c>
      <c r="M125" s="149"/>
      <c r="N125" s="149"/>
      <c r="O125" s="95"/>
    </row>
    <row r="126" spans="1:17">
      <c r="M126" s="95"/>
      <c r="N126" s="149"/>
      <c r="O126" s="95"/>
    </row>
    <row r="127" spans="1:17">
      <c r="M127" s="95"/>
      <c r="N127" s="95"/>
    </row>
  </sheetData>
  <mergeCells count="8">
    <mergeCell ref="A18:H18"/>
    <mergeCell ref="I18:K18"/>
    <mergeCell ref="A9:N9"/>
    <mergeCell ref="A10:N10"/>
    <mergeCell ref="M11:N11"/>
    <mergeCell ref="M12:N12"/>
    <mergeCell ref="A17:K17"/>
    <mergeCell ref="L17:N17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topLeftCell="A8" zoomScaleNormal="100" zoomScaleSheetLayoutView="100" workbookViewId="0">
      <selection activeCell="F43" sqref="F43"/>
    </sheetView>
  </sheetViews>
  <sheetFormatPr baseColWidth="10" defaultColWidth="11.42578125" defaultRowHeight="12.75"/>
  <cols>
    <col min="1" max="1" width="14.28515625" customWidth="1"/>
    <col min="2" max="2" width="11.42578125" customWidth="1"/>
    <col min="3" max="3" width="12.28515625" customWidth="1"/>
    <col min="4" max="4" width="24.28515625" customWidth="1"/>
    <col min="5" max="5" width="22.570312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M6" s="3"/>
      <c r="N6" s="3"/>
    </row>
    <row r="7" spans="1:14">
      <c r="G7" s="1"/>
    </row>
    <row r="9" spans="1:14" ht="15.75">
      <c r="A9" s="261" t="s">
        <v>75</v>
      </c>
      <c r="B9" s="261"/>
      <c r="C9" s="261"/>
      <c r="D9" s="261"/>
      <c r="E9" s="261"/>
      <c r="F9" s="276"/>
      <c r="G9" s="276"/>
    </row>
    <row r="10" spans="1:14" ht="15.75">
      <c r="A10" s="277" t="s">
        <v>76</v>
      </c>
      <c r="B10" s="277"/>
      <c r="C10" s="277"/>
      <c r="D10" s="277"/>
      <c r="E10" s="277"/>
    </row>
    <row r="11" spans="1:14" ht="15.75" customHeight="1">
      <c r="A11" s="278" t="s">
        <v>181</v>
      </c>
      <c r="B11" s="278"/>
      <c r="C11" s="278"/>
      <c r="D11" s="278"/>
      <c r="E11" s="278"/>
    </row>
    <row r="12" spans="1:14" ht="15.75">
      <c r="C12" s="61"/>
      <c r="E12" s="3"/>
    </row>
    <row r="13" spans="1:14" ht="15.75">
      <c r="C13" s="61"/>
      <c r="E13" s="3"/>
    </row>
    <row r="14" spans="1:14">
      <c r="E14" s="3"/>
    </row>
    <row r="15" spans="1:14">
      <c r="E15" s="3"/>
    </row>
    <row r="16" spans="1:14">
      <c r="E16" s="62"/>
    </row>
    <row r="17" spans="1:11" ht="15.75">
      <c r="A17" s="2" t="s">
        <v>77</v>
      </c>
      <c r="B17" s="51"/>
      <c r="C17" s="51"/>
      <c r="D17" s="51"/>
      <c r="E17" s="52">
        <v>0</v>
      </c>
    </row>
    <row r="18" spans="1:11" ht="15">
      <c r="A18" s="51"/>
      <c r="B18" s="51"/>
      <c r="C18" s="51"/>
      <c r="D18" s="51"/>
      <c r="E18" s="53"/>
    </row>
    <row r="19" spans="1:11" ht="15">
      <c r="A19" s="51" t="s">
        <v>78</v>
      </c>
      <c r="B19" s="51"/>
      <c r="C19" s="51"/>
      <c r="D19" s="51"/>
      <c r="E19" s="55"/>
      <c r="K19" s="3"/>
    </row>
    <row r="20" spans="1:11" ht="15">
      <c r="A20" s="51"/>
      <c r="B20" s="51"/>
      <c r="C20" s="51"/>
      <c r="D20" s="51"/>
      <c r="E20" s="63"/>
      <c r="K20" s="3"/>
    </row>
    <row r="21" spans="1:11" ht="15">
      <c r="A21" s="51"/>
      <c r="B21" s="51"/>
      <c r="C21" s="51"/>
      <c r="D21" s="51"/>
      <c r="E21" s="53"/>
      <c r="K21" s="3"/>
    </row>
    <row r="22" spans="1:11" ht="15">
      <c r="A22" s="51" t="s">
        <v>79</v>
      </c>
      <c r="B22" s="51"/>
      <c r="C22" s="51"/>
      <c r="D22" s="51"/>
      <c r="E22" s="64">
        <v>0</v>
      </c>
    </row>
    <row r="23" spans="1:11" ht="15">
      <c r="A23" s="51"/>
      <c r="B23" s="51"/>
      <c r="C23" s="51"/>
      <c r="D23" s="51"/>
      <c r="E23" s="53"/>
    </row>
    <row r="24" spans="1:11" ht="15">
      <c r="A24" s="51" t="s">
        <v>80</v>
      </c>
      <c r="B24" s="51"/>
      <c r="C24" s="51"/>
      <c r="D24" s="51"/>
      <c r="E24" s="65"/>
      <c r="K24" s="3"/>
    </row>
    <row r="25" spans="1:11" ht="15">
      <c r="A25" s="51"/>
      <c r="B25" s="51"/>
      <c r="C25" s="51"/>
      <c r="D25" s="51"/>
      <c r="E25" s="53"/>
      <c r="K25" s="3"/>
    </row>
    <row r="26" spans="1:11" ht="15.75">
      <c r="A26" s="2" t="s">
        <v>81</v>
      </c>
      <c r="B26" s="51"/>
      <c r="C26" s="51"/>
      <c r="D26" s="51"/>
      <c r="E26" s="56">
        <f>SUM(E22-E24)</f>
        <v>0</v>
      </c>
    </row>
    <row r="27" spans="1:11" ht="15.75">
      <c r="A27" s="2"/>
      <c r="B27" s="51"/>
      <c r="C27" s="51"/>
      <c r="D27" s="51"/>
      <c r="E27" s="66"/>
    </row>
    <row r="28" spans="1:11">
      <c r="E28" s="3"/>
    </row>
    <row r="29" spans="1:11">
      <c r="E29" s="3"/>
    </row>
    <row r="30" spans="1:11">
      <c r="E30" s="3"/>
    </row>
    <row r="31" spans="1:11">
      <c r="E31" s="3"/>
    </row>
    <row r="32" spans="1:11" ht="15">
      <c r="A32" s="51" t="s">
        <v>82</v>
      </c>
      <c r="B32" s="51"/>
      <c r="C32" s="51"/>
      <c r="D32" s="51"/>
      <c r="E32" s="64">
        <v>0</v>
      </c>
    </row>
    <row r="33" spans="1:13" ht="15">
      <c r="A33" s="51"/>
      <c r="B33" s="51"/>
      <c r="C33" s="51"/>
      <c r="D33" s="51"/>
      <c r="E33" s="53"/>
      <c r="M33" s="3"/>
    </row>
    <row r="34" spans="1:13" ht="15">
      <c r="A34" s="51" t="s">
        <v>83</v>
      </c>
      <c r="B34" s="51"/>
      <c r="C34" s="51"/>
      <c r="D34" s="51"/>
      <c r="E34" s="67">
        <v>0</v>
      </c>
    </row>
    <row r="35" spans="1:13" ht="15">
      <c r="A35" s="51"/>
      <c r="B35" s="51"/>
      <c r="C35" s="51"/>
      <c r="D35" s="51"/>
      <c r="E35" s="62"/>
    </row>
    <row r="36" spans="1:13" ht="15.75">
      <c r="A36" s="2" t="s">
        <v>148</v>
      </c>
      <c r="B36" s="51"/>
      <c r="C36" s="51"/>
      <c r="D36" s="51"/>
      <c r="E36" s="52"/>
    </row>
    <row r="37" spans="1:13">
      <c r="E37" s="58"/>
    </row>
    <row r="38" spans="1:13">
      <c r="E38" s="3"/>
    </row>
    <row r="39" spans="1:13">
      <c r="E39" s="3"/>
    </row>
  </sheetData>
  <mergeCells count="4">
    <mergeCell ref="A9:E9"/>
    <mergeCell ref="F9:G9"/>
    <mergeCell ref="A10:E10"/>
    <mergeCell ref="A11:E11"/>
  </mergeCells>
  <pageMargins left="1.22" right="0.75" top="1" bottom="1" header="0" footer="0"/>
  <pageSetup paperSize="1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64" workbookViewId="0">
      <selection activeCell="F106" sqref="F106"/>
    </sheetView>
  </sheetViews>
  <sheetFormatPr baseColWidth="10" defaultColWidth="11.42578125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7009-C1BA-4776-B785-C4496B262DD3}">
  <dimension ref="A8:AH133"/>
  <sheetViews>
    <sheetView tabSelected="1" topLeftCell="A28" zoomScaleNormal="100" zoomScaleSheetLayoutView="100" workbookViewId="0">
      <selection activeCell="P24" sqref="P24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6.7109375" customWidth="1"/>
    <col min="5" max="5" width="3.5703125" customWidth="1"/>
    <col min="6" max="6" width="5.140625" customWidth="1"/>
    <col min="7" max="7" width="5.7109375" customWidth="1"/>
    <col min="8" max="8" width="11.42578125" hidden="1" customWidth="1"/>
    <col min="9" max="9" width="4.140625" customWidth="1"/>
    <col min="10" max="10" width="6.7109375" customWidth="1"/>
    <col min="11" max="11" width="10" customWidth="1"/>
    <col min="12" max="12" width="30.5703125" customWidth="1"/>
    <col min="13" max="13" width="20.140625" style="3" customWidth="1"/>
    <col min="14" max="14" width="13.5703125" style="3" customWidth="1"/>
    <col min="15" max="15" width="1.140625" hidden="1" customWidth="1"/>
    <col min="16" max="16" width="13.85546875" customWidth="1"/>
    <col min="17" max="17" width="13.85546875" hidden="1" customWidth="1"/>
    <col min="18" max="18" width="12.85546875" hidden="1" customWidth="1"/>
    <col min="19" max="19" width="13.42578125" hidden="1" customWidth="1"/>
    <col min="20" max="20" width="12.85546875" hidden="1" customWidth="1"/>
    <col min="21" max="24" width="0" hidden="1" customWidth="1"/>
    <col min="25" max="26" width="12.85546875" bestFit="1" customWidth="1"/>
    <col min="28" max="28" width="14.42578125" customWidth="1"/>
    <col min="30" max="30" width="12.85546875" bestFit="1" customWidth="1"/>
    <col min="33" max="33" width="12.85546875" bestFit="1" customWidth="1"/>
  </cols>
  <sheetData>
    <row r="8" spans="1:16" ht="13.5" thickBot="1"/>
    <row r="9" spans="1:16">
      <c r="A9" s="254" t="s">
        <v>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55"/>
      <c r="O9" s="4"/>
      <c r="P9" s="5"/>
    </row>
    <row r="10" spans="1:16" ht="15">
      <c r="A10" s="256" t="s">
        <v>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57"/>
      <c r="O10" s="94"/>
      <c r="P10" s="5"/>
    </row>
    <row r="11" spans="1:16" ht="15">
      <c r="A11" s="221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245" t="s">
        <v>2</v>
      </c>
      <c r="N11" s="258"/>
      <c r="O11" s="94"/>
      <c r="P11" s="5"/>
    </row>
    <row r="12" spans="1:16" ht="15">
      <c r="A12" s="222" t="s">
        <v>3</v>
      </c>
      <c r="B12" s="77"/>
      <c r="C12" s="77"/>
      <c r="D12" s="77" t="s">
        <v>4</v>
      </c>
      <c r="E12" s="77"/>
      <c r="F12" s="77"/>
      <c r="G12" s="77"/>
      <c r="H12" s="77"/>
      <c r="I12" s="77"/>
      <c r="J12" s="77"/>
      <c r="K12" s="77"/>
      <c r="M12" s="247" t="s">
        <v>5</v>
      </c>
      <c r="N12" s="259"/>
      <c r="O12" s="97"/>
      <c r="P12" s="5"/>
    </row>
    <row r="13" spans="1:16" ht="15">
      <c r="A13" s="222" t="s">
        <v>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8" t="s">
        <v>7</v>
      </c>
      <c r="N13" s="216"/>
      <c r="O13" s="96"/>
      <c r="P13" s="5"/>
    </row>
    <row r="14" spans="1:16" ht="15">
      <c r="A14" s="222" t="s">
        <v>208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98" t="s">
        <v>8</v>
      </c>
      <c r="N14" s="216"/>
      <c r="O14" s="96"/>
      <c r="P14" s="5"/>
    </row>
    <row r="15" spans="1:16" ht="15">
      <c r="A15" s="222" t="s">
        <v>144</v>
      </c>
      <c r="B15" s="77"/>
      <c r="C15" s="77"/>
      <c r="D15" s="77"/>
      <c r="M15" s="98" t="s">
        <v>9</v>
      </c>
      <c r="N15" s="216"/>
      <c r="O15" s="99"/>
      <c r="P15" s="5"/>
    </row>
    <row r="16" spans="1:16">
      <c r="A16" s="249" t="s">
        <v>10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1"/>
      <c r="L16" s="252" t="s">
        <v>11</v>
      </c>
      <c r="M16" s="252"/>
      <c r="N16" s="260"/>
      <c r="P16" s="5"/>
    </row>
    <row r="17" spans="1:30">
      <c r="A17" s="234" t="s">
        <v>12</v>
      </c>
      <c r="B17" s="235"/>
      <c r="C17" s="234"/>
      <c r="D17" s="234"/>
      <c r="E17" s="234"/>
      <c r="F17" s="234"/>
      <c r="G17" s="234"/>
      <c r="H17" s="234"/>
      <c r="I17" s="236" t="s">
        <v>13</v>
      </c>
      <c r="J17" s="237"/>
      <c r="K17" s="238"/>
      <c r="L17" s="103" t="s">
        <v>14</v>
      </c>
      <c r="M17" s="104" t="s">
        <v>15</v>
      </c>
      <c r="N17" s="217" t="s">
        <v>16</v>
      </c>
      <c r="P17" s="5"/>
    </row>
    <row r="18" spans="1:30" ht="24.75" customHeight="1" thickBot="1">
      <c r="A18" s="80" t="s">
        <v>17</v>
      </c>
      <c r="B18" s="81" t="s">
        <v>18</v>
      </c>
      <c r="C18" s="80" t="s">
        <v>19</v>
      </c>
      <c r="D18" s="80" t="s">
        <v>20</v>
      </c>
      <c r="E18" s="80" t="s">
        <v>21</v>
      </c>
      <c r="F18" s="80" t="s">
        <v>22</v>
      </c>
      <c r="G18" s="80" t="s">
        <v>23</v>
      </c>
      <c r="H18" s="82"/>
      <c r="I18" s="80" t="s">
        <v>24</v>
      </c>
      <c r="J18" s="106" t="s">
        <v>25</v>
      </c>
      <c r="K18" s="106" t="s">
        <v>26</v>
      </c>
      <c r="L18" s="107" t="s">
        <v>27</v>
      </c>
      <c r="M18" s="108" t="s">
        <v>28</v>
      </c>
      <c r="N18" s="218" t="s">
        <v>29</v>
      </c>
      <c r="Y18" t="s">
        <v>140</v>
      </c>
    </row>
    <row r="19" spans="1:30" ht="13.5" thickBot="1">
      <c r="A19" s="83"/>
      <c r="B19" s="84"/>
      <c r="C19" s="83"/>
      <c r="D19" s="83"/>
      <c r="E19" s="83"/>
      <c r="F19" s="83"/>
      <c r="G19" s="83"/>
      <c r="H19" s="85"/>
      <c r="I19" s="83"/>
      <c r="J19" s="110"/>
      <c r="K19" s="110"/>
      <c r="L19" s="111"/>
      <c r="M19" s="112"/>
      <c r="N19" s="219"/>
    </row>
    <row r="20" spans="1:30" ht="12.75" customHeight="1">
      <c r="A20" s="86" t="s">
        <v>30</v>
      </c>
      <c r="B20" s="87"/>
      <c r="C20" s="88"/>
      <c r="D20" s="89" t="s">
        <v>30</v>
      </c>
      <c r="E20" s="87"/>
      <c r="F20" s="87"/>
      <c r="H20" s="88"/>
      <c r="I20" s="87">
        <v>2</v>
      </c>
      <c r="J20" s="87"/>
      <c r="K20" s="87"/>
      <c r="L20" s="150" t="s">
        <v>115</v>
      </c>
      <c r="M20" s="114">
        <f>SUM(M21+M24+M26)</f>
        <v>3315450</v>
      </c>
      <c r="N20" s="115">
        <f>SUM(N21+N24+N26)</f>
        <v>3315450</v>
      </c>
      <c r="O20" s="215" t="e">
        <f>+#REF!+#REF!+#REF!+#REF!+#REF!</f>
        <v>#REF!</v>
      </c>
    </row>
    <row r="21" spans="1:30">
      <c r="A21" s="90"/>
      <c r="B21" s="91"/>
      <c r="C21" s="92"/>
      <c r="D21" s="93"/>
      <c r="E21" s="91"/>
      <c r="F21" s="91"/>
      <c r="G21" s="91"/>
      <c r="H21" s="92"/>
      <c r="I21" s="91"/>
      <c r="J21" s="117" t="s">
        <v>31</v>
      </c>
      <c r="K21" s="91"/>
      <c r="L21" s="118" t="s">
        <v>121</v>
      </c>
      <c r="M21" s="119">
        <f>SUM(M22+M23)</f>
        <v>2713550</v>
      </c>
      <c r="N21" s="120">
        <f>SUM(N22+N23)</f>
        <v>2713550</v>
      </c>
      <c r="Q21" s="50"/>
    </row>
    <row r="22" spans="1:30">
      <c r="A22" s="90"/>
      <c r="B22" s="91"/>
      <c r="C22" s="92"/>
      <c r="D22" s="93"/>
      <c r="E22" s="91"/>
      <c r="F22" s="91"/>
      <c r="G22" s="91">
        <v>9995</v>
      </c>
      <c r="H22" s="92"/>
      <c r="I22" s="91"/>
      <c r="J22" s="117"/>
      <c r="K22" s="117">
        <v>1.1000000000000001</v>
      </c>
      <c r="L22" s="121" t="s">
        <v>32</v>
      </c>
      <c r="M22" s="122">
        <v>1983550</v>
      </c>
      <c r="N22" s="122">
        <f>+M22</f>
        <v>1983550</v>
      </c>
    </row>
    <row r="23" spans="1:30">
      <c r="A23" s="90"/>
      <c r="B23" s="91"/>
      <c r="C23" s="92"/>
      <c r="D23" s="93"/>
      <c r="E23" s="151"/>
      <c r="F23" s="91"/>
      <c r="H23" s="92"/>
      <c r="I23" s="91"/>
      <c r="J23" s="117">
        <v>1.1000000000000001</v>
      </c>
      <c r="K23" s="117">
        <v>2.1</v>
      </c>
      <c r="L23" t="s">
        <v>33</v>
      </c>
      <c r="M23" s="123">
        <v>730000</v>
      </c>
      <c r="N23" s="122">
        <v>730000</v>
      </c>
      <c r="P23" s="124"/>
      <c r="T23" s="3"/>
    </row>
    <row r="24" spans="1:30">
      <c r="A24" s="90"/>
      <c r="B24" s="91"/>
      <c r="C24" s="92"/>
      <c r="D24" s="93"/>
      <c r="E24" s="91"/>
      <c r="F24" s="91"/>
      <c r="H24" s="92"/>
      <c r="I24" s="91"/>
      <c r="J24" s="230" t="s">
        <v>179</v>
      </c>
      <c r="K24" s="117"/>
      <c r="L24" s="118" t="s">
        <v>34</v>
      </c>
      <c r="M24" s="125">
        <v>190600</v>
      </c>
      <c r="N24" s="125">
        <v>190600</v>
      </c>
    </row>
    <row r="25" spans="1:30">
      <c r="A25" s="90"/>
      <c r="B25" s="91"/>
      <c r="C25" s="92"/>
      <c r="D25" s="93"/>
      <c r="E25" s="91"/>
      <c r="F25" s="91"/>
      <c r="H25" s="92"/>
      <c r="I25" s="91"/>
      <c r="J25" s="117"/>
      <c r="K25" s="117" t="s">
        <v>36</v>
      </c>
      <c r="L25" s="121" t="s">
        <v>37</v>
      </c>
      <c r="M25" s="122">
        <v>190600</v>
      </c>
      <c r="N25" s="122">
        <f>+M25</f>
        <v>190600</v>
      </c>
      <c r="R25" s="3"/>
      <c r="S25" s="3"/>
      <c r="AB25" s="50"/>
    </row>
    <row r="26" spans="1:30">
      <c r="A26" s="90"/>
      <c r="B26" s="91"/>
      <c r="C26" s="92"/>
      <c r="D26" s="93"/>
      <c r="E26" s="91"/>
      <c r="F26" s="91"/>
      <c r="H26" s="92"/>
      <c r="I26" s="91"/>
      <c r="J26" s="230" t="s">
        <v>180</v>
      </c>
      <c r="K26" s="117"/>
      <c r="L26" s="118" t="s">
        <v>41</v>
      </c>
      <c r="M26" s="128">
        <f>SUM(M27+M28+M29)</f>
        <v>411300</v>
      </c>
      <c r="N26" s="220">
        <f>SUM(N27+N28+N29)</f>
        <v>411300</v>
      </c>
      <c r="Q26" s="132"/>
      <c r="S26" s="3"/>
      <c r="Y26" s="50"/>
    </row>
    <row r="27" spans="1:30">
      <c r="A27" s="90"/>
      <c r="B27" s="91"/>
      <c r="C27" s="92"/>
      <c r="D27" s="93"/>
      <c r="E27" s="91"/>
      <c r="F27" s="91"/>
      <c r="H27" s="92"/>
      <c r="I27" s="91"/>
      <c r="J27" s="91"/>
      <c r="K27" s="91">
        <v>5.0999999999999996</v>
      </c>
      <c r="L27" s="121" t="s">
        <v>42</v>
      </c>
      <c r="M27" s="95">
        <v>191932</v>
      </c>
      <c r="N27" s="123">
        <f>+M27</f>
        <v>191932</v>
      </c>
      <c r="Q27" s="59"/>
      <c r="S27" s="50"/>
      <c r="AB27" s="50"/>
      <c r="AD27" s="3"/>
    </row>
    <row r="28" spans="1:30">
      <c r="A28" s="90"/>
      <c r="B28" s="91"/>
      <c r="C28" s="92"/>
      <c r="D28" s="93"/>
      <c r="E28" s="91"/>
      <c r="F28" s="91"/>
      <c r="H28" s="92"/>
      <c r="I28" s="91"/>
      <c r="J28" s="91"/>
      <c r="K28" s="91">
        <v>5.2</v>
      </c>
      <c r="L28" s="121" t="s">
        <v>43</v>
      </c>
      <c r="M28" s="95">
        <v>192662</v>
      </c>
      <c r="N28" s="122">
        <f>+M28</f>
        <v>192662</v>
      </c>
      <c r="S28" s="50"/>
    </row>
    <row r="29" spans="1:30">
      <c r="A29" s="90"/>
      <c r="B29" s="91"/>
      <c r="C29" s="92"/>
      <c r="D29" s="93"/>
      <c r="E29" s="91"/>
      <c r="F29" s="91"/>
      <c r="H29" s="92"/>
      <c r="I29" s="91"/>
      <c r="J29" s="91"/>
      <c r="K29" s="91">
        <v>5.3</v>
      </c>
      <c r="L29" s="121" t="s">
        <v>44</v>
      </c>
      <c r="M29" s="95">
        <v>26706</v>
      </c>
      <c r="N29" s="122">
        <f>+M29</f>
        <v>26706</v>
      </c>
      <c r="Q29" s="3"/>
    </row>
    <row r="30" spans="1:30">
      <c r="A30" s="90"/>
      <c r="B30" s="91"/>
      <c r="C30" s="92"/>
      <c r="D30" s="93"/>
      <c r="E30" s="91"/>
      <c r="F30" s="91"/>
      <c r="H30" s="92"/>
      <c r="I30" s="91">
        <v>2</v>
      </c>
      <c r="J30" s="91"/>
      <c r="K30" s="91"/>
      <c r="L30" s="118" t="s">
        <v>139</v>
      </c>
      <c r="M30" s="129">
        <f>SUM(M31+M35+M37+M39+M41+M43)</f>
        <v>6686842</v>
      </c>
      <c r="N30" s="129">
        <f>SUM(N31+N35+N37+N39+N41+N43)</f>
        <v>6666060</v>
      </c>
      <c r="P30" s="50"/>
      <c r="Y30" s="3"/>
    </row>
    <row r="31" spans="1:30">
      <c r="A31" s="90"/>
      <c r="B31" s="91"/>
      <c r="C31" s="92"/>
      <c r="D31" s="93"/>
      <c r="E31" s="91"/>
      <c r="F31" s="91"/>
      <c r="H31" s="92"/>
      <c r="I31" s="91"/>
      <c r="J31" s="195" t="s">
        <v>162</v>
      </c>
      <c r="K31" s="91"/>
      <c r="L31" s="126" t="s">
        <v>163</v>
      </c>
      <c r="M31" s="129">
        <f>SUM(M32+M33+M34)</f>
        <v>209493</v>
      </c>
      <c r="N31" s="129">
        <f>SUM(N32+N33+N34)</f>
        <v>206662</v>
      </c>
    </row>
    <row r="32" spans="1:30">
      <c r="A32" s="90"/>
      <c r="B32" s="91"/>
      <c r="C32" s="92"/>
      <c r="D32" s="93"/>
      <c r="E32" s="91"/>
      <c r="F32" s="91"/>
      <c r="H32" s="92"/>
      <c r="I32" s="91"/>
      <c r="J32" s="195"/>
      <c r="K32" s="195" t="s">
        <v>174</v>
      </c>
      <c r="L32" s="210" t="s">
        <v>175</v>
      </c>
      <c r="M32" s="197">
        <v>152129</v>
      </c>
      <c r="N32" s="197">
        <v>152129</v>
      </c>
    </row>
    <row r="33" spans="1:26">
      <c r="A33" s="90"/>
      <c r="B33" s="91"/>
      <c r="C33" s="92"/>
      <c r="D33" s="93"/>
      <c r="E33" s="91"/>
      <c r="F33" s="91"/>
      <c r="H33" s="92"/>
      <c r="I33" s="91"/>
      <c r="J33" s="91">
        <v>2.2000000000000002</v>
      </c>
      <c r="K33" s="195" t="s">
        <v>153</v>
      </c>
      <c r="L33" s="210" t="s">
        <v>154</v>
      </c>
      <c r="M33" s="197">
        <v>56608</v>
      </c>
      <c r="N33" s="197">
        <v>53777</v>
      </c>
      <c r="Y33" s="50"/>
    </row>
    <row r="34" spans="1:26">
      <c r="A34" s="90"/>
      <c r="B34" s="91"/>
      <c r="C34" s="92"/>
      <c r="D34" s="93"/>
      <c r="E34" s="91"/>
      <c r="F34" s="91"/>
      <c r="H34" s="92"/>
      <c r="I34" s="91"/>
      <c r="J34" s="91"/>
      <c r="K34" s="195" t="s">
        <v>155</v>
      </c>
      <c r="L34" s="210" t="s">
        <v>132</v>
      </c>
      <c r="M34" s="197">
        <v>756</v>
      </c>
      <c r="N34" s="197">
        <v>756</v>
      </c>
      <c r="Y34" s="50"/>
    </row>
    <row r="35" spans="1:26">
      <c r="A35" s="90"/>
      <c r="B35" s="91"/>
      <c r="C35" s="92"/>
      <c r="D35" s="93"/>
      <c r="E35" s="91"/>
      <c r="F35" s="91"/>
      <c r="H35" s="92"/>
      <c r="I35" s="91"/>
      <c r="J35" s="91">
        <v>2.2999999999999998</v>
      </c>
      <c r="K35" s="91"/>
      <c r="L35" s="126" t="s">
        <v>182</v>
      </c>
      <c r="M35" s="129">
        <f>+M36</f>
        <v>5001547</v>
      </c>
      <c r="N35" s="129">
        <f>+N36</f>
        <v>5001547</v>
      </c>
    </row>
    <row r="36" spans="1:26">
      <c r="A36" s="90"/>
      <c r="B36" s="91"/>
      <c r="C36" s="92"/>
      <c r="D36" s="93"/>
      <c r="E36" s="91"/>
      <c r="F36" s="91"/>
      <c r="H36" s="92"/>
      <c r="I36" s="91"/>
      <c r="J36" s="91"/>
      <c r="K36" s="195" t="s">
        <v>197</v>
      </c>
      <c r="L36" s="210" t="s">
        <v>196</v>
      </c>
      <c r="M36" s="197">
        <v>5001547</v>
      </c>
      <c r="N36" s="197">
        <f>+M36</f>
        <v>5001547</v>
      </c>
    </row>
    <row r="37" spans="1:26">
      <c r="A37" s="90"/>
      <c r="B37" s="91"/>
      <c r="C37" s="92"/>
      <c r="D37" s="93"/>
      <c r="E37" s="91"/>
      <c r="F37" s="91"/>
      <c r="H37" s="92"/>
      <c r="I37" s="91"/>
      <c r="J37" s="131">
        <v>2.4</v>
      </c>
      <c r="K37" s="195"/>
      <c r="L37" s="126" t="s">
        <v>47</v>
      </c>
      <c r="M37" s="129">
        <v>112547</v>
      </c>
      <c r="N37" s="129">
        <v>112547</v>
      </c>
    </row>
    <row r="38" spans="1:26">
      <c r="A38" s="90"/>
      <c r="B38" s="91"/>
      <c r="C38" s="92"/>
      <c r="D38" s="93"/>
      <c r="E38" s="91"/>
      <c r="F38" s="91"/>
      <c r="H38" s="92"/>
      <c r="I38" s="91"/>
      <c r="J38" s="91"/>
      <c r="K38" s="195" t="s">
        <v>207</v>
      </c>
      <c r="L38" s="210" t="s">
        <v>120</v>
      </c>
      <c r="M38" s="197">
        <v>112547</v>
      </c>
      <c r="N38" s="197">
        <v>112547</v>
      </c>
    </row>
    <row r="39" spans="1:26">
      <c r="A39" s="90"/>
      <c r="B39" s="91"/>
      <c r="C39" s="92"/>
      <c r="D39" s="93"/>
      <c r="E39" s="91"/>
      <c r="F39" s="91"/>
      <c r="H39" s="92"/>
      <c r="I39" s="91"/>
      <c r="J39" s="91">
        <v>2.5</v>
      </c>
      <c r="K39" s="195"/>
      <c r="L39" s="126" t="s">
        <v>141</v>
      </c>
      <c r="M39" s="129">
        <v>613316</v>
      </c>
      <c r="N39" s="129">
        <v>613316</v>
      </c>
    </row>
    <row r="40" spans="1:26">
      <c r="A40" s="90"/>
      <c r="B40" s="91"/>
      <c r="C40" s="92"/>
      <c r="D40" s="93"/>
      <c r="E40" s="91"/>
      <c r="F40" s="91"/>
      <c r="H40" s="92"/>
      <c r="I40" s="91"/>
      <c r="J40" s="91"/>
      <c r="K40" s="195" t="s">
        <v>142</v>
      </c>
      <c r="L40" s="210" t="s">
        <v>143</v>
      </c>
      <c r="M40" s="197">
        <v>613316</v>
      </c>
      <c r="N40" s="197">
        <v>613316</v>
      </c>
    </row>
    <row r="41" spans="1:26">
      <c r="A41" s="90"/>
      <c r="B41" s="91"/>
      <c r="C41" s="92"/>
      <c r="D41" s="93"/>
      <c r="E41" s="91"/>
      <c r="F41" s="91"/>
      <c r="H41" s="92"/>
      <c r="I41" s="91"/>
      <c r="J41" s="91">
        <v>2.6</v>
      </c>
      <c r="K41" s="91"/>
      <c r="L41" s="118" t="s">
        <v>50</v>
      </c>
      <c r="M41" s="129">
        <v>438861</v>
      </c>
      <c r="N41" s="129">
        <v>434092</v>
      </c>
      <c r="V41" s="3"/>
    </row>
    <row r="42" spans="1:26">
      <c r="A42" s="90"/>
      <c r="B42" s="91"/>
      <c r="C42" s="92"/>
      <c r="D42" s="93"/>
      <c r="E42" s="91"/>
      <c r="F42" s="91"/>
      <c r="H42" s="92"/>
      <c r="I42" s="91"/>
      <c r="J42" s="91"/>
      <c r="K42" s="91">
        <v>6.3</v>
      </c>
      <c r="L42" s="194" t="s">
        <v>124</v>
      </c>
      <c r="M42" s="154">
        <v>438861</v>
      </c>
      <c r="N42" s="130">
        <v>434092</v>
      </c>
      <c r="V42" s="3"/>
      <c r="Z42" s="59"/>
    </row>
    <row r="43" spans="1:26">
      <c r="A43" s="90"/>
      <c r="B43" s="91"/>
      <c r="C43" s="92"/>
      <c r="D43" s="93"/>
      <c r="E43" s="91"/>
      <c r="F43" s="91"/>
      <c r="H43" s="92"/>
      <c r="I43" s="91"/>
      <c r="J43" s="91">
        <v>2.8</v>
      </c>
      <c r="K43" s="195"/>
      <c r="L43" s="118" t="s">
        <v>52</v>
      </c>
      <c r="M43" s="120">
        <f>SUM(M44+M45)</f>
        <v>311078</v>
      </c>
      <c r="N43" s="120">
        <f>SUM(N44+N45)</f>
        <v>297896</v>
      </c>
      <c r="R43" s="3"/>
      <c r="U43" s="50"/>
      <c r="V43" s="201"/>
      <c r="W43" s="50"/>
      <c r="X43" s="50"/>
    </row>
    <row r="44" spans="1:26">
      <c r="A44" s="90"/>
      <c r="B44" s="91"/>
      <c r="C44" s="92"/>
      <c r="D44" s="93"/>
      <c r="E44" s="91"/>
      <c r="F44" s="91"/>
      <c r="H44" s="92"/>
      <c r="I44" s="91"/>
      <c r="J44" s="91"/>
      <c r="K44" s="195" t="s">
        <v>198</v>
      </c>
      <c r="L44" s="194" t="s">
        <v>199</v>
      </c>
      <c r="M44" s="156">
        <v>44014</v>
      </c>
      <c r="N44" s="156">
        <v>42149</v>
      </c>
      <c r="R44" s="3"/>
      <c r="U44" s="50"/>
      <c r="V44" s="201"/>
      <c r="W44" s="50"/>
      <c r="X44" s="50"/>
    </row>
    <row r="45" spans="1:26">
      <c r="A45" s="90"/>
      <c r="B45" s="91"/>
      <c r="C45" s="92"/>
      <c r="D45" s="93"/>
      <c r="E45" s="91"/>
      <c r="F45" s="91"/>
      <c r="H45" s="92"/>
      <c r="I45" s="91"/>
      <c r="J45" s="91"/>
      <c r="K45" s="195" t="s">
        <v>200</v>
      </c>
      <c r="L45" s="194" t="s">
        <v>201</v>
      </c>
      <c r="M45" s="156">
        <v>267064</v>
      </c>
      <c r="N45" s="156">
        <v>255747</v>
      </c>
      <c r="R45" s="3"/>
      <c r="U45" s="50"/>
      <c r="V45" s="201"/>
      <c r="W45" s="50"/>
      <c r="X45" s="50"/>
    </row>
    <row r="46" spans="1:26">
      <c r="A46" s="90"/>
      <c r="B46" s="91"/>
      <c r="C46" s="92"/>
      <c r="D46" s="93"/>
      <c r="E46" s="91"/>
      <c r="F46" s="91"/>
      <c r="H46" s="92"/>
      <c r="I46" s="91">
        <v>2</v>
      </c>
      <c r="J46" s="91"/>
      <c r="K46" s="91"/>
      <c r="L46" s="118" t="s">
        <v>150</v>
      </c>
      <c r="M46" s="120">
        <f>SUM(M47+M49+M52+M55)</f>
        <v>485371</v>
      </c>
      <c r="N46" s="120">
        <f>SUM(N47+N49+N52+N55)</f>
        <v>472048</v>
      </c>
      <c r="R46" s="3"/>
      <c r="U46" s="50"/>
      <c r="V46" s="201"/>
      <c r="W46" s="50"/>
      <c r="X46" s="50"/>
    </row>
    <row r="47" spans="1:26">
      <c r="A47" s="90"/>
      <c r="B47" s="91"/>
      <c r="C47" s="92"/>
      <c r="D47" s="93"/>
      <c r="E47" s="91"/>
      <c r="F47" s="91"/>
      <c r="H47" s="92"/>
      <c r="I47" s="91"/>
      <c r="J47" s="195" t="s">
        <v>193</v>
      </c>
      <c r="K47" s="91"/>
      <c r="L47" s="118" t="s">
        <v>194</v>
      </c>
      <c r="M47" s="120">
        <v>160000</v>
      </c>
      <c r="N47" s="120">
        <v>152365</v>
      </c>
      <c r="R47" s="3"/>
      <c r="U47" s="50"/>
      <c r="V47" s="201"/>
      <c r="W47" s="50"/>
      <c r="X47" s="50"/>
    </row>
    <row r="48" spans="1:26">
      <c r="A48" s="90"/>
      <c r="B48" s="91"/>
      <c r="C48" s="92"/>
      <c r="D48" s="93"/>
      <c r="E48" s="91"/>
      <c r="F48" s="91"/>
      <c r="H48" s="92"/>
      <c r="I48" s="91"/>
      <c r="J48" s="91"/>
      <c r="K48" s="91">
        <v>1.01</v>
      </c>
      <c r="L48" s="118" t="s">
        <v>195</v>
      </c>
      <c r="M48" s="203">
        <v>160000</v>
      </c>
      <c r="N48" s="203">
        <v>152365</v>
      </c>
      <c r="R48" s="3"/>
      <c r="U48" s="50"/>
      <c r="V48" s="201"/>
      <c r="W48" s="50"/>
      <c r="X48" s="50"/>
    </row>
    <row r="49" spans="1:34">
      <c r="A49" s="90"/>
      <c r="B49" s="91"/>
      <c r="C49" s="92"/>
      <c r="D49" s="93"/>
      <c r="E49" s="91"/>
      <c r="F49" s="91"/>
      <c r="H49" s="92"/>
      <c r="I49" s="91"/>
      <c r="J49" s="195" t="s">
        <v>191</v>
      </c>
      <c r="K49" s="91"/>
      <c r="L49" s="118" t="s">
        <v>192</v>
      </c>
      <c r="M49" s="120">
        <f>SUM(M50+M51)</f>
        <v>22205</v>
      </c>
      <c r="N49" s="120">
        <f>SUM(N50+N51)</f>
        <v>21264</v>
      </c>
      <c r="R49" s="3"/>
      <c r="U49" s="50"/>
      <c r="V49" s="201"/>
      <c r="W49" s="50"/>
      <c r="X49" s="50"/>
    </row>
    <row r="50" spans="1:34">
      <c r="A50" s="90"/>
      <c r="B50" s="91"/>
      <c r="C50" s="92"/>
      <c r="D50" s="93"/>
      <c r="E50" s="91"/>
      <c r="F50" s="91"/>
      <c r="H50" s="92"/>
      <c r="I50" s="91"/>
      <c r="J50" s="195"/>
      <c r="K50" s="91" t="s">
        <v>202</v>
      </c>
      <c r="L50" s="194" t="s">
        <v>203</v>
      </c>
      <c r="M50" s="203">
        <v>20919</v>
      </c>
      <c r="N50" s="203">
        <v>20033</v>
      </c>
      <c r="R50" s="3"/>
      <c r="U50" s="50"/>
      <c r="V50" s="201"/>
      <c r="W50" s="50"/>
      <c r="X50" s="50"/>
    </row>
    <row r="51" spans="1:34">
      <c r="A51" s="90"/>
      <c r="B51" s="91"/>
      <c r="C51" s="92"/>
      <c r="D51" s="93"/>
      <c r="E51" s="91"/>
      <c r="F51" s="91"/>
      <c r="H51" s="92"/>
      <c r="I51" s="91"/>
      <c r="J51" s="91"/>
      <c r="K51" s="195" t="s">
        <v>204</v>
      </c>
      <c r="L51" s="194" t="s">
        <v>192</v>
      </c>
      <c r="M51" s="203">
        <v>1286</v>
      </c>
      <c r="N51" s="203">
        <v>1231</v>
      </c>
      <c r="R51" s="3"/>
      <c r="U51" s="50"/>
      <c r="V51" s="201"/>
      <c r="W51" s="50"/>
      <c r="X51" s="50"/>
    </row>
    <row r="52" spans="1:34">
      <c r="A52" s="90"/>
      <c r="B52" s="91"/>
      <c r="C52" s="92"/>
      <c r="D52" s="93"/>
      <c r="E52" s="91"/>
      <c r="F52" s="91"/>
      <c r="H52" s="92"/>
      <c r="I52" s="91"/>
      <c r="J52" s="131" t="s">
        <v>159</v>
      </c>
      <c r="K52" s="195"/>
      <c r="L52" s="118" t="s">
        <v>160</v>
      </c>
      <c r="M52" s="120">
        <f>SUM(M53+M54)</f>
        <v>210077</v>
      </c>
      <c r="N52" s="120">
        <f>SUM(N53+N54)</f>
        <v>209308</v>
      </c>
      <c r="Y52" s="50"/>
    </row>
    <row r="53" spans="1:34">
      <c r="A53" s="90"/>
      <c r="B53" s="91"/>
      <c r="C53" s="92"/>
      <c r="D53" s="93"/>
      <c r="E53" s="91"/>
      <c r="F53" s="91"/>
      <c r="H53" s="92"/>
      <c r="I53" s="91"/>
      <c r="J53" s="91"/>
      <c r="K53" s="195" t="s">
        <v>161</v>
      </c>
      <c r="L53" s="194" t="s">
        <v>62</v>
      </c>
      <c r="M53" s="203">
        <v>200000</v>
      </c>
      <c r="N53" s="203">
        <v>199231</v>
      </c>
      <c r="Z53" s="3"/>
      <c r="AH53" s="3"/>
    </row>
    <row r="54" spans="1:34">
      <c r="A54" s="90"/>
      <c r="B54" s="91"/>
      <c r="C54" s="92"/>
      <c r="D54" s="93"/>
      <c r="E54" s="91"/>
      <c r="F54" s="91"/>
      <c r="H54" s="92"/>
      <c r="I54" s="91"/>
      <c r="J54" s="91"/>
      <c r="K54" s="195" t="s">
        <v>206</v>
      </c>
      <c r="L54" s="194" t="s">
        <v>170</v>
      </c>
      <c r="M54" s="203">
        <v>10077</v>
      </c>
      <c r="N54" s="203">
        <v>10077</v>
      </c>
      <c r="Z54" s="3"/>
      <c r="AH54" s="3"/>
    </row>
    <row r="55" spans="1:34">
      <c r="A55" s="90"/>
      <c r="B55" s="91"/>
      <c r="C55" s="92"/>
      <c r="D55" s="93"/>
      <c r="E55" s="91"/>
      <c r="F55" s="91"/>
      <c r="H55" s="92"/>
      <c r="I55" s="91"/>
      <c r="J55" s="195" t="s">
        <v>190</v>
      </c>
      <c r="K55" s="195"/>
      <c r="L55" s="118" t="s">
        <v>212</v>
      </c>
      <c r="M55" s="120">
        <v>93089</v>
      </c>
      <c r="N55" s="203">
        <v>89111</v>
      </c>
      <c r="Z55" s="3"/>
      <c r="AH55" s="3"/>
    </row>
    <row r="56" spans="1:34">
      <c r="A56" s="90"/>
      <c r="B56" s="91"/>
      <c r="C56" s="92"/>
      <c r="D56" s="93"/>
      <c r="E56" s="91"/>
      <c r="F56" s="91"/>
      <c r="H56" s="92"/>
      <c r="I56" s="91"/>
      <c r="J56" s="91"/>
      <c r="K56" s="195">
        <v>2.0099999999999998</v>
      </c>
      <c r="L56" s="194" t="s">
        <v>205</v>
      </c>
      <c r="M56" s="203">
        <v>93089</v>
      </c>
      <c r="N56" s="203">
        <v>89111</v>
      </c>
      <c r="Z56" s="3"/>
      <c r="AH56" s="3"/>
    </row>
    <row r="57" spans="1:34">
      <c r="A57" s="90"/>
      <c r="B57" s="91"/>
      <c r="C57" s="92"/>
      <c r="D57" s="93"/>
      <c r="E57" s="91"/>
      <c r="F57" s="91"/>
      <c r="H57" s="92"/>
      <c r="I57" s="91"/>
      <c r="J57" s="91"/>
      <c r="K57" s="195"/>
      <c r="L57" s="194" t="s">
        <v>145</v>
      </c>
      <c r="M57" s="203">
        <f>SUM(M20+M30+M46)</f>
        <v>10487663</v>
      </c>
      <c r="N57" s="203">
        <f>SUM(N20+N30+N46)</f>
        <v>10453558</v>
      </c>
      <c r="Y57" s="50"/>
    </row>
    <row r="58" spans="1:34">
      <c r="A58" s="90"/>
      <c r="B58" s="91"/>
      <c r="C58" s="92"/>
      <c r="D58" s="93"/>
      <c r="E58" s="91"/>
      <c r="F58" s="91"/>
      <c r="H58" s="92"/>
      <c r="I58" s="91"/>
      <c r="J58" s="91"/>
      <c r="K58" s="195"/>
      <c r="L58" s="195" t="s">
        <v>146</v>
      </c>
      <c r="M58" s="125"/>
      <c r="N58" s="229">
        <v>34105</v>
      </c>
      <c r="Q58" s="50"/>
      <c r="S58" s="3"/>
      <c r="Z58" s="50"/>
    </row>
    <row r="59" spans="1:34">
      <c r="A59" s="90"/>
      <c r="B59" s="91"/>
      <c r="C59" s="92"/>
      <c r="D59" s="93"/>
      <c r="E59" s="91"/>
      <c r="F59" s="91"/>
      <c r="H59" s="92"/>
      <c r="I59" s="91"/>
      <c r="J59" s="91"/>
      <c r="K59" s="195"/>
      <c r="L59" s="195" t="s">
        <v>164</v>
      </c>
      <c r="M59" s="229"/>
      <c r="N59" s="229" t="s">
        <v>140</v>
      </c>
      <c r="Q59" s="50"/>
      <c r="S59" s="3"/>
      <c r="AB59" s="3"/>
    </row>
    <row r="60" spans="1:34">
      <c r="A60" s="90"/>
      <c r="B60" s="91"/>
      <c r="C60" s="92"/>
      <c r="D60" s="93"/>
      <c r="E60" s="91"/>
      <c r="F60" s="91"/>
      <c r="H60" s="92"/>
      <c r="I60" s="91"/>
      <c r="J60" s="91"/>
      <c r="K60" s="195"/>
      <c r="L60" s="131" t="s">
        <v>147</v>
      </c>
      <c r="M60" s="125">
        <f>SUM(M57+M59)</f>
        <v>10487663</v>
      </c>
      <c r="N60" s="125">
        <f>SUM(N57+N58)</f>
        <v>10487663</v>
      </c>
      <c r="Q60" s="50"/>
      <c r="S60" s="3"/>
    </row>
    <row r="61" spans="1:34">
      <c r="A61" s="90"/>
      <c r="B61" s="91"/>
      <c r="C61" s="92"/>
      <c r="D61" s="93"/>
      <c r="E61" s="91"/>
      <c r="F61" s="91"/>
      <c r="H61" s="92"/>
      <c r="I61" s="91"/>
      <c r="J61" s="91"/>
      <c r="K61" s="195"/>
      <c r="L61" s="228"/>
      <c r="M61" s="125"/>
      <c r="N61" s="125"/>
      <c r="Q61" s="50"/>
      <c r="S61" s="3"/>
      <c r="Y61" s="50"/>
      <c r="Z61" s="50"/>
    </row>
    <row r="62" spans="1:34">
      <c r="A62" s="90"/>
      <c r="B62" s="91"/>
      <c r="C62" s="92"/>
      <c r="D62" s="93"/>
      <c r="E62" s="91"/>
      <c r="F62" s="91"/>
      <c r="H62" s="92"/>
      <c r="I62" s="91"/>
      <c r="J62" s="91"/>
      <c r="K62" s="195"/>
      <c r="L62" s="195"/>
      <c r="M62" s="122"/>
      <c r="N62" s="229"/>
      <c r="Q62" s="50"/>
      <c r="S62" s="3"/>
      <c r="Y62" s="50"/>
      <c r="AA62" s="50"/>
      <c r="AE62" s="3"/>
    </row>
    <row r="63" spans="1:34">
      <c r="A63" s="90"/>
      <c r="B63" s="91"/>
      <c r="C63" s="92"/>
      <c r="D63" s="93"/>
      <c r="E63" s="91"/>
      <c r="F63" s="91"/>
      <c r="H63" s="92"/>
      <c r="I63" s="91"/>
      <c r="J63" s="131"/>
      <c r="K63" s="131"/>
      <c r="L63" s="118"/>
      <c r="M63" s="120"/>
      <c r="N63" s="120"/>
      <c r="T63" s="3"/>
      <c r="U63" s="3"/>
      <c r="Y63" s="3"/>
      <c r="AB63" s="3"/>
    </row>
    <row r="64" spans="1:34">
      <c r="A64" s="90"/>
      <c r="B64" s="91"/>
      <c r="C64" s="92"/>
      <c r="D64" s="93"/>
      <c r="E64" s="91"/>
      <c r="F64" s="91"/>
      <c r="H64" s="92"/>
      <c r="I64" s="91"/>
      <c r="J64" s="131"/>
      <c r="K64" s="131"/>
      <c r="L64" s="194"/>
      <c r="M64" s="203"/>
      <c r="N64" s="203"/>
      <c r="T64" s="3"/>
      <c r="U64" s="3"/>
    </row>
    <row r="65" spans="1:34">
      <c r="A65" s="90"/>
      <c r="B65" s="91"/>
      <c r="C65" s="92"/>
      <c r="D65" s="93"/>
      <c r="E65" s="91"/>
      <c r="F65" s="91"/>
      <c r="H65" s="92"/>
      <c r="I65" s="91"/>
      <c r="J65" s="91"/>
      <c r="K65" s="195"/>
      <c r="L65" s="194"/>
      <c r="M65" s="123"/>
      <c r="N65" s="123"/>
      <c r="T65" s="3"/>
      <c r="U65" s="3"/>
    </row>
    <row r="66" spans="1:34">
      <c r="A66" s="90"/>
      <c r="B66" s="91"/>
      <c r="C66" s="92"/>
      <c r="D66" s="93"/>
      <c r="E66" s="91"/>
      <c r="F66" s="91"/>
      <c r="H66" s="92"/>
      <c r="I66" s="91"/>
      <c r="J66" s="91"/>
      <c r="K66" s="195"/>
      <c r="L66" s="194"/>
      <c r="M66" s="123"/>
      <c r="N66" s="214"/>
      <c r="T66" s="3"/>
      <c r="U66" s="3"/>
    </row>
    <row r="67" spans="1:34">
      <c r="A67" s="90"/>
      <c r="B67" s="91"/>
      <c r="C67" s="92"/>
      <c r="D67" s="93"/>
      <c r="E67" s="91"/>
      <c r="F67" s="91"/>
      <c r="H67" s="92"/>
      <c r="I67" s="91"/>
      <c r="J67" s="131"/>
      <c r="K67" s="131"/>
      <c r="L67" s="118"/>
      <c r="M67" s="120"/>
      <c r="N67" s="213"/>
      <c r="Q67" s="50"/>
      <c r="T67" s="3"/>
      <c r="U67" s="3"/>
      <c r="W67" s="50" t="e">
        <f>6553.38-#REF!</f>
        <v>#REF!</v>
      </c>
      <c r="Y67" s="50"/>
      <c r="Z67" s="50"/>
      <c r="AC67" s="50"/>
    </row>
    <row r="68" spans="1:34">
      <c r="A68" s="90"/>
      <c r="B68" s="91"/>
      <c r="D68" s="93"/>
      <c r="E68" s="91"/>
      <c r="F68" s="91"/>
      <c r="G68" s="91"/>
      <c r="I68" s="91"/>
      <c r="J68" s="91"/>
      <c r="K68" s="195"/>
      <c r="L68" s="194"/>
      <c r="M68" s="203"/>
      <c r="N68" s="225"/>
      <c r="P68" s="167"/>
      <c r="R68" s="3"/>
    </row>
    <row r="69" spans="1:34">
      <c r="A69" s="90"/>
      <c r="B69" s="91"/>
      <c r="D69" s="93"/>
      <c r="E69" s="91"/>
      <c r="F69" s="91"/>
      <c r="G69" s="91"/>
      <c r="I69" s="91"/>
      <c r="J69" s="131"/>
      <c r="K69" s="91"/>
      <c r="L69" s="118"/>
      <c r="M69" s="120"/>
      <c r="N69" s="213"/>
      <c r="P69" s="167"/>
      <c r="R69" s="3"/>
      <c r="Z69" s="50"/>
    </row>
    <row r="70" spans="1:34">
      <c r="A70" s="90"/>
      <c r="B70" s="91"/>
      <c r="C70" s="91"/>
      <c r="D70" s="93"/>
      <c r="E70" s="91"/>
      <c r="F70" s="91"/>
      <c r="G70" s="91"/>
      <c r="I70" s="91"/>
      <c r="J70" s="91"/>
      <c r="K70" s="195"/>
      <c r="L70" s="194"/>
      <c r="M70" s="123"/>
      <c r="N70" s="214"/>
      <c r="P70" s="167"/>
      <c r="R70" s="3"/>
    </row>
    <row r="71" spans="1:34">
      <c r="A71" s="223"/>
      <c r="B71" s="91"/>
      <c r="C71" s="91"/>
      <c r="D71" s="93"/>
      <c r="E71" s="91"/>
      <c r="F71" s="91"/>
      <c r="G71" s="91"/>
      <c r="I71" s="173"/>
      <c r="J71" s="91"/>
      <c r="K71" s="91"/>
      <c r="L71" s="124"/>
      <c r="M71" s="142"/>
      <c r="N71" s="142"/>
      <c r="P71" s="146"/>
      <c r="R71" s="3"/>
      <c r="T71" t="e">
        <f>SUM(#REF!)</f>
        <v>#REF!</v>
      </c>
    </row>
    <row r="72" spans="1:34">
      <c r="A72" s="134"/>
      <c r="B72" s="91"/>
      <c r="C72" s="91"/>
      <c r="D72" s="93"/>
      <c r="E72" s="91"/>
      <c r="F72" s="91"/>
      <c r="G72" s="91"/>
      <c r="I72" s="173"/>
      <c r="J72" s="91"/>
      <c r="K72" s="91"/>
      <c r="L72" s="118"/>
      <c r="M72" s="120"/>
      <c r="N72" s="213"/>
      <c r="P72" s="167"/>
      <c r="R72" s="3"/>
    </row>
    <row r="73" spans="1:34">
      <c r="A73" s="134"/>
      <c r="B73" s="91"/>
      <c r="C73" s="91"/>
      <c r="D73" s="93"/>
      <c r="E73" s="91"/>
      <c r="F73" s="91"/>
      <c r="G73" s="91"/>
      <c r="I73" s="173"/>
      <c r="J73" s="91"/>
      <c r="K73" s="91"/>
      <c r="L73" s="118"/>
      <c r="M73" s="120"/>
      <c r="N73" s="213"/>
      <c r="P73" s="167"/>
      <c r="R73" s="3"/>
      <c r="AF73" s="50"/>
    </row>
    <row r="74" spans="1:34">
      <c r="A74" s="134"/>
      <c r="B74" s="211"/>
      <c r="C74" s="211"/>
      <c r="D74" s="212"/>
      <c r="E74" s="211"/>
      <c r="F74" s="211"/>
      <c r="G74" s="211"/>
      <c r="H74" s="175"/>
      <c r="I74" s="185"/>
      <c r="J74" s="211"/>
      <c r="K74" s="211"/>
      <c r="L74" s="226"/>
      <c r="M74" s="227"/>
      <c r="N74" s="227"/>
      <c r="P74" s="167"/>
      <c r="Q74" s="50" t="e">
        <f>+#REF!-#REF!</f>
        <v>#REF!</v>
      </c>
    </row>
    <row r="75" spans="1:34">
      <c r="A75" s="134"/>
      <c r="D75" s="135"/>
      <c r="L75" s="224"/>
      <c r="M75" s="141"/>
      <c r="N75" s="141"/>
      <c r="P75" s="167"/>
      <c r="AB75" s="50"/>
      <c r="AD75" s="3"/>
    </row>
    <row r="76" spans="1:34">
      <c r="A76" s="134"/>
      <c r="D76" s="135"/>
      <c r="L76" s="140"/>
      <c r="M76" s="189"/>
      <c r="N76" s="189"/>
      <c r="P76" s="167"/>
      <c r="R76" s="3"/>
      <c r="AH76" s="50"/>
    </row>
    <row r="77" spans="1:34">
      <c r="A77" s="208"/>
      <c r="B77" s="209"/>
      <c r="D77" s="135"/>
      <c r="L77" s="140"/>
      <c r="M77" s="141"/>
      <c r="N77" s="141"/>
      <c r="P77" s="167"/>
      <c r="Q77" s="50"/>
    </row>
    <row r="78" spans="1:34">
      <c r="J78" s="143"/>
      <c r="L78" s="140"/>
      <c r="M78" s="142"/>
      <c r="N78" s="144"/>
      <c r="O78" s="95"/>
      <c r="AF78" s="50"/>
    </row>
    <row r="79" spans="1:34">
      <c r="J79" s="143"/>
      <c r="L79" s="140"/>
      <c r="M79" s="141"/>
      <c r="N79" s="144"/>
      <c r="O79" s="95"/>
    </row>
    <row r="80" spans="1:34">
      <c r="J80" s="143"/>
      <c r="L80" s="126"/>
      <c r="M80" s="142"/>
      <c r="N80" s="144"/>
      <c r="O80" s="95"/>
    </row>
    <row r="81" spans="10:18">
      <c r="J81" s="143"/>
      <c r="L81" s="140"/>
      <c r="M81" s="142"/>
      <c r="N81" s="144"/>
      <c r="O81" s="95"/>
      <c r="R81" s="50"/>
    </row>
    <row r="82" spans="10:18">
      <c r="J82" s="143"/>
      <c r="L82" s="140"/>
      <c r="M82" s="141"/>
      <c r="N82" s="145"/>
      <c r="O82" s="95"/>
    </row>
    <row r="83" spans="10:18" ht="13.5" thickBot="1">
      <c r="J83" s="143"/>
      <c r="L83" s="140"/>
      <c r="M83" s="141"/>
      <c r="N83" s="145"/>
      <c r="O83" s="95"/>
    </row>
    <row r="84" spans="10:18" ht="16.5" thickBot="1">
      <c r="J84" s="143"/>
      <c r="L84" s="231" t="s">
        <v>183</v>
      </c>
      <c r="M84" s="142"/>
      <c r="N84" s="145"/>
      <c r="O84" s="95"/>
    </row>
    <row r="85" spans="10:18" ht="16.5" thickBot="1">
      <c r="J85" s="143"/>
      <c r="L85" s="232" t="s">
        <v>184</v>
      </c>
      <c r="M85" s="141"/>
      <c r="N85" s="145"/>
      <c r="O85" s="95"/>
    </row>
    <row r="86" spans="10:18" ht="16.5" thickBot="1">
      <c r="J86" s="143"/>
      <c r="L86" s="232" t="s">
        <v>185</v>
      </c>
      <c r="M86" s="142"/>
      <c r="N86" s="144"/>
      <c r="O86" s="95"/>
    </row>
    <row r="87" spans="10:18" ht="16.5" thickBot="1">
      <c r="J87" s="143"/>
      <c r="L87" s="232" t="s">
        <v>186</v>
      </c>
      <c r="M87" s="142"/>
      <c r="N87" s="145"/>
      <c r="O87" s="95"/>
    </row>
    <row r="88" spans="10:18" ht="16.5" thickBot="1">
      <c r="J88" s="143"/>
      <c r="K88" s="146"/>
      <c r="L88" s="232" t="s">
        <v>187</v>
      </c>
      <c r="M88" s="141"/>
      <c r="N88" s="142"/>
      <c r="O88" s="95"/>
    </row>
    <row r="89" spans="10:18" ht="16.5" thickBot="1">
      <c r="J89" s="143"/>
      <c r="L89" s="232" t="s">
        <v>188</v>
      </c>
      <c r="M89" s="141"/>
      <c r="N89" s="145"/>
      <c r="O89" s="95"/>
    </row>
    <row r="90" spans="10:18" ht="16.5" thickBot="1">
      <c r="J90" s="143"/>
      <c r="L90" s="232" t="s">
        <v>189</v>
      </c>
      <c r="M90" s="144"/>
      <c r="N90" s="145"/>
      <c r="O90" s="95"/>
    </row>
    <row r="91" spans="10:18">
      <c r="J91" s="143"/>
      <c r="L91" s="140"/>
      <c r="M91" s="141"/>
      <c r="N91" s="144"/>
      <c r="O91" s="95"/>
    </row>
    <row r="92" spans="10:18">
      <c r="J92" s="143"/>
      <c r="L92" s="210"/>
      <c r="M92" s="141"/>
      <c r="N92" s="145"/>
      <c r="O92" s="95"/>
    </row>
    <row r="93" spans="10:18">
      <c r="J93" s="143"/>
      <c r="L93" s="140"/>
      <c r="M93" s="141"/>
      <c r="N93" s="145"/>
      <c r="O93" s="95"/>
    </row>
    <row r="94" spans="10:18">
      <c r="J94" s="143"/>
      <c r="L94" s="140"/>
      <c r="M94" s="141"/>
      <c r="N94" s="145"/>
      <c r="O94" s="95"/>
    </row>
    <row r="95" spans="10:18">
      <c r="J95" s="143"/>
      <c r="L95" s="126"/>
      <c r="M95" s="141"/>
      <c r="N95" s="145"/>
      <c r="O95" s="95"/>
    </row>
    <row r="96" spans="10:18">
      <c r="J96" s="143"/>
      <c r="L96" s="140"/>
      <c r="M96" s="141"/>
      <c r="N96" s="145"/>
      <c r="O96" s="95"/>
    </row>
    <row r="97" spans="10:16">
      <c r="J97" s="143"/>
      <c r="L97" s="126"/>
      <c r="M97" s="141"/>
      <c r="N97" s="145"/>
      <c r="O97" s="95"/>
    </row>
    <row r="98" spans="10:16">
      <c r="J98" s="143"/>
      <c r="L98" s="126"/>
      <c r="M98" s="142"/>
      <c r="N98" s="145"/>
      <c r="O98" s="95"/>
    </row>
    <row r="99" spans="10:16">
      <c r="J99" s="143"/>
      <c r="L99" s="126"/>
      <c r="M99" s="142"/>
      <c r="N99" s="144"/>
      <c r="O99" s="95"/>
    </row>
    <row r="100" spans="10:16">
      <c r="J100" s="143"/>
      <c r="L100" s="140"/>
      <c r="M100" s="142"/>
      <c r="N100" s="144"/>
      <c r="O100" s="141"/>
      <c r="P100" s="141"/>
    </row>
    <row r="101" spans="10:16">
      <c r="J101" s="143"/>
      <c r="L101" s="140"/>
      <c r="M101" s="142"/>
      <c r="N101" s="144"/>
      <c r="O101" s="141"/>
      <c r="P101" s="141"/>
    </row>
    <row r="102" spans="10:16">
      <c r="J102" s="147"/>
      <c r="L102" s="140"/>
      <c r="M102" s="148"/>
      <c r="N102" s="142"/>
      <c r="O102" s="141"/>
      <c r="P102" s="141"/>
    </row>
    <row r="103" spans="10:16">
      <c r="J103" s="147"/>
      <c r="L103" s="140"/>
      <c r="M103" s="142"/>
      <c r="N103" s="148"/>
      <c r="O103" s="141"/>
      <c r="P103" s="141"/>
    </row>
    <row r="104" spans="10:16">
      <c r="J104" s="143"/>
      <c r="L104" s="126"/>
      <c r="M104" s="142"/>
      <c r="N104" s="142"/>
      <c r="O104" s="141"/>
      <c r="P104" s="141"/>
    </row>
    <row r="105" spans="10:16">
      <c r="J105" s="143"/>
      <c r="L105" s="140"/>
      <c r="M105" s="141"/>
      <c r="N105" s="142"/>
      <c r="O105" s="141"/>
      <c r="P105" s="141"/>
    </row>
    <row r="106" spans="10:16">
      <c r="J106" s="143"/>
      <c r="L106" s="140"/>
      <c r="M106" s="141"/>
      <c r="N106" s="142"/>
      <c r="O106" s="95"/>
    </row>
    <row r="107" spans="10:16">
      <c r="J107" s="143"/>
      <c r="L107" s="126"/>
      <c r="M107" s="142"/>
      <c r="N107" s="141"/>
      <c r="O107" s="95"/>
    </row>
    <row r="108" spans="10:16">
      <c r="L108" s="140"/>
      <c r="M108" s="142"/>
      <c r="N108" s="142"/>
      <c r="O108" s="95"/>
    </row>
    <row r="109" spans="10:16">
      <c r="L109" s="140"/>
      <c r="M109" s="141"/>
      <c r="N109" s="142"/>
      <c r="O109" s="95"/>
    </row>
    <row r="110" spans="10:16">
      <c r="L110" s="126"/>
      <c r="M110" s="141"/>
      <c r="N110" s="141"/>
      <c r="O110" s="95"/>
    </row>
    <row r="111" spans="10:16">
      <c r="L111" s="140"/>
      <c r="M111" s="142"/>
      <c r="N111" s="95"/>
      <c r="O111" s="95"/>
    </row>
    <row r="112" spans="10:16">
      <c r="L112" s="126"/>
      <c r="M112" s="149"/>
      <c r="N112" s="142"/>
      <c r="O112" s="95"/>
    </row>
    <row r="113" spans="10:17">
      <c r="L113" s="126"/>
      <c r="M113" s="95"/>
      <c r="N113" s="149"/>
      <c r="O113" s="95"/>
    </row>
    <row r="114" spans="10:17">
      <c r="L114" s="140"/>
      <c r="M114" s="95"/>
      <c r="N114" s="149"/>
      <c r="O114" s="95"/>
    </row>
    <row r="115" spans="10:17">
      <c r="L115" s="140"/>
      <c r="M115" s="149"/>
      <c r="N115" s="95"/>
      <c r="O115" s="95"/>
    </row>
    <row r="116" spans="10:17">
      <c r="L116" s="140"/>
      <c r="M116" s="149"/>
      <c r="N116" s="149"/>
      <c r="O116" s="95"/>
    </row>
    <row r="117" spans="10:17">
      <c r="L117" s="140"/>
      <c r="M117" s="149"/>
      <c r="N117" s="149"/>
      <c r="O117" s="95"/>
    </row>
    <row r="118" spans="10:17">
      <c r="L118" s="140"/>
      <c r="M118" s="95"/>
      <c r="N118" s="149"/>
      <c r="O118" s="95"/>
    </row>
    <row r="119" spans="10:17">
      <c r="L119" s="140"/>
      <c r="M119" s="95"/>
      <c r="N119" s="149"/>
      <c r="O119" s="140"/>
      <c r="P119" s="95"/>
      <c r="Q119" s="95"/>
    </row>
    <row r="120" spans="10:17">
      <c r="L120" s="140"/>
      <c r="M120" s="149"/>
      <c r="N120" s="95"/>
      <c r="O120" s="95"/>
    </row>
    <row r="121" spans="10:17">
      <c r="J121" s="143"/>
      <c r="L121" s="140"/>
      <c r="M121" s="149"/>
      <c r="N121" s="149"/>
      <c r="O121" s="95"/>
    </row>
    <row r="122" spans="10:17">
      <c r="J122" s="143"/>
      <c r="L122" s="140"/>
      <c r="M122" s="149"/>
      <c r="N122" s="149"/>
      <c r="O122" s="95"/>
    </row>
    <row r="123" spans="10:17">
      <c r="L123" s="140"/>
      <c r="M123" s="95"/>
      <c r="N123" s="149"/>
      <c r="O123" s="95"/>
    </row>
    <row r="124" spans="10:17">
      <c r="L124" s="140"/>
      <c r="M124" s="149"/>
      <c r="N124" s="95"/>
      <c r="O124" s="95"/>
    </row>
    <row r="125" spans="10:17">
      <c r="L125" s="140"/>
      <c r="M125" s="95"/>
      <c r="N125" s="149"/>
      <c r="O125" s="95"/>
    </row>
    <row r="126" spans="10:17">
      <c r="L126" s="140"/>
      <c r="M126" s="95"/>
      <c r="N126" s="95"/>
      <c r="O126" s="95"/>
    </row>
    <row r="127" spans="10:17">
      <c r="J127" s="143"/>
      <c r="L127" s="140"/>
      <c r="M127" s="95"/>
      <c r="N127" s="95"/>
      <c r="O127" s="95"/>
    </row>
    <row r="128" spans="10:17">
      <c r="K128" s="143"/>
      <c r="M128" s="149"/>
      <c r="N128" s="95"/>
      <c r="O128" s="95"/>
    </row>
    <row r="129" spans="1:15">
      <c r="J129" s="143"/>
      <c r="K129" s="143"/>
      <c r="M129" s="95"/>
      <c r="N129" s="149"/>
      <c r="O129" s="95"/>
    </row>
    <row r="130" spans="1:15">
      <c r="K130" s="143"/>
      <c r="M130" s="149"/>
      <c r="N130" s="95"/>
      <c r="O130" s="95"/>
    </row>
    <row r="131" spans="1:15">
      <c r="A131" t="s">
        <v>67</v>
      </c>
      <c r="M131" s="149"/>
      <c r="N131" s="149"/>
    </row>
    <row r="132" spans="1:15">
      <c r="M132" s="95"/>
      <c r="N132" s="149"/>
    </row>
    <row r="133" spans="1:15">
      <c r="M133" s="95"/>
      <c r="N133" s="95"/>
    </row>
  </sheetData>
  <mergeCells count="8">
    <mergeCell ref="A17:H17"/>
    <mergeCell ref="I17:K17"/>
    <mergeCell ref="A9:N9"/>
    <mergeCell ref="A10:N10"/>
    <mergeCell ref="M11:N11"/>
    <mergeCell ref="M12:N12"/>
    <mergeCell ref="A16:K16"/>
    <mergeCell ref="L16:N16"/>
  </mergeCells>
  <pageMargins left="1.04" right="0.75" top="0.4" bottom="0.18" header="0.25" footer="0.17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832B-49A5-478E-B308-D2B0B5AE5377}">
  <dimension ref="A1:N21"/>
  <sheetViews>
    <sheetView topLeftCell="D1" zoomScaleNormal="100" workbookViewId="0">
      <selection activeCell="G17" sqref="G17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61" t="s">
        <v>68</v>
      </c>
      <c r="E9" s="261"/>
      <c r="F9" s="261"/>
      <c r="G9" s="261"/>
      <c r="H9" s="51"/>
    </row>
    <row r="10" spans="4:14" ht="15.75">
      <c r="D10" s="261" t="s">
        <v>69</v>
      </c>
      <c r="E10" s="261"/>
      <c r="F10" s="261"/>
      <c r="G10" s="261"/>
      <c r="H10" s="51"/>
    </row>
    <row r="11" spans="4:14" ht="15.75">
      <c r="D11" s="261" t="s">
        <v>209</v>
      </c>
      <c r="E11" s="261"/>
      <c r="F11" s="261"/>
      <c r="G11" s="261"/>
      <c r="H11" s="51"/>
    </row>
    <row r="12" spans="4:14" ht="15.75">
      <c r="D12" s="2"/>
      <c r="E12" s="2"/>
      <c r="F12" s="2"/>
      <c r="G12" s="68"/>
      <c r="H12" s="51"/>
    </row>
    <row r="13" spans="4:14" ht="15.75">
      <c r="D13" s="2"/>
      <c r="E13" s="2"/>
      <c r="F13" s="2"/>
      <c r="G13" s="68"/>
      <c r="H13" s="51"/>
    </row>
    <row r="14" spans="4:14" ht="15">
      <c r="D14" s="51"/>
      <c r="E14" s="51"/>
      <c r="F14" s="51"/>
      <c r="G14" s="68"/>
      <c r="H14" s="51"/>
    </row>
    <row r="15" spans="4:14" ht="15">
      <c r="D15" s="51" t="s">
        <v>70</v>
      </c>
      <c r="E15" s="51"/>
      <c r="F15" s="51"/>
      <c r="G15" s="69">
        <v>19232704</v>
      </c>
      <c r="H15" s="51"/>
    </row>
    <row r="16" spans="4:14" ht="15" hidden="1">
      <c r="D16" s="51" t="s">
        <v>71</v>
      </c>
      <c r="E16" s="51"/>
      <c r="F16" s="70"/>
      <c r="G16" s="69" t="s">
        <v>72</v>
      </c>
      <c r="H16" s="51"/>
    </row>
    <row r="17" spans="4:8" ht="15">
      <c r="D17" s="51" t="s">
        <v>73</v>
      </c>
      <c r="E17" s="51"/>
      <c r="F17" s="51"/>
      <c r="G17" s="205"/>
      <c r="H17" s="51"/>
    </row>
    <row r="18" spans="4:8" ht="15.75">
      <c r="D18" s="51"/>
      <c r="E18" s="51"/>
      <c r="F18" s="51"/>
      <c r="G18" s="206"/>
      <c r="H18" s="2"/>
    </row>
    <row r="19" spans="4:8" ht="15">
      <c r="D19" s="51"/>
      <c r="E19" s="51"/>
      <c r="F19" s="51"/>
      <c r="G19" s="71"/>
      <c r="H19" s="51"/>
    </row>
    <row r="20" spans="4:8" ht="16.5" thickBot="1">
      <c r="D20" s="51" t="s">
        <v>74</v>
      </c>
      <c r="E20" s="51"/>
      <c r="F20" s="51"/>
      <c r="G20" s="72">
        <f>+G15+G17+G18</f>
        <v>19232704</v>
      </c>
      <c r="H20" s="51"/>
    </row>
    <row r="21" spans="4:8" ht="15.75" thickTop="1">
      <c r="D21" s="51"/>
      <c r="E21" s="51"/>
      <c r="F21" s="51"/>
      <c r="G21" s="73"/>
      <c r="H21" s="51"/>
    </row>
  </sheetData>
  <mergeCells count="3">
    <mergeCell ref="D9:G9"/>
    <mergeCell ref="D10:G10"/>
    <mergeCell ref="D11:G11"/>
  </mergeCells>
  <pageMargins left="1.64" right="0.75" top="2.34" bottom="1" header="0" footer="0"/>
  <pageSetup paperSize="14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DD2C9-69CA-48FB-A205-8E27EECABF77}">
  <dimension ref="A1:N39"/>
  <sheetViews>
    <sheetView topLeftCell="B1" zoomScaleNormal="100" workbookViewId="0">
      <selection activeCell="F21" sqref="F21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8" max="8" width="13.85546875" bestFit="1" customWidth="1"/>
    <col min="9" max="9" width="17" bestFit="1" customWidth="1"/>
    <col min="10" max="10" width="13.85546875" bestFit="1" customWidth="1"/>
    <col min="11" max="11" width="14.85546875" bestFit="1" customWidth="1"/>
    <col min="12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62" t="s">
        <v>84</v>
      </c>
      <c r="C9" s="262"/>
      <c r="D9" s="262"/>
      <c r="E9" s="262"/>
      <c r="F9" s="262"/>
    </row>
    <row r="10" spans="1:14" ht="19.5" customHeight="1">
      <c r="B10" s="262" t="s">
        <v>85</v>
      </c>
      <c r="C10" s="262"/>
      <c r="D10" s="262"/>
      <c r="E10" s="262"/>
      <c r="F10" s="262"/>
    </row>
    <row r="11" spans="1:14" ht="18.75" customHeight="1">
      <c r="A11" t="s">
        <v>86</v>
      </c>
      <c r="B11" s="263" t="s">
        <v>211</v>
      </c>
      <c r="C11" s="263"/>
      <c r="D11" s="263"/>
      <c r="E11" s="263"/>
      <c r="F11" s="263"/>
    </row>
    <row r="14" spans="1:14" ht="15.75">
      <c r="B14" s="2" t="s">
        <v>87</v>
      </c>
      <c r="C14" s="51"/>
      <c r="D14" s="51"/>
      <c r="E14" s="51"/>
      <c r="F14" s="52">
        <v>26876088</v>
      </c>
    </row>
    <row r="15" spans="1:14" ht="15">
      <c r="B15" s="51"/>
      <c r="C15" s="51"/>
      <c r="D15" s="51"/>
      <c r="E15" s="51"/>
      <c r="F15" s="53"/>
      <c r="I15" s="3"/>
    </row>
    <row r="16" spans="1:14" ht="15">
      <c r="B16" s="51" t="s">
        <v>88</v>
      </c>
      <c r="C16" s="51"/>
      <c r="D16" s="51"/>
      <c r="E16" s="51"/>
      <c r="F16" s="160">
        <f>+'INGRESO JUNIO'!F24</f>
        <v>2844279</v>
      </c>
      <c r="I16" s="3"/>
    </row>
    <row r="17" spans="2:14" ht="15">
      <c r="B17" s="51"/>
      <c r="C17" s="51"/>
      <c r="D17" s="51"/>
      <c r="E17" s="51"/>
      <c r="F17" s="53"/>
      <c r="I17" s="3"/>
    </row>
    <row r="18" spans="2:14" ht="15">
      <c r="B18" s="51" t="s">
        <v>89</v>
      </c>
      <c r="C18" s="51"/>
      <c r="D18" s="51"/>
      <c r="E18" s="51"/>
      <c r="F18" s="54">
        <f>+F14+F16</f>
        <v>29720367</v>
      </c>
      <c r="H18" s="3"/>
      <c r="I18" s="3"/>
    </row>
    <row r="19" spans="2:14" ht="15">
      <c r="B19" s="51"/>
      <c r="C19" s="51"/>
      <c r="D19" s="51"/>
      <c r="E19" s="51"/>
      <c r="F19" s="53"/>
      <c r="H19" s="191"/>
      <c r="I19" s="50"/>
      <c r="L19" s="191"/>
    </row>
    <row r="20" spans="2:14" ht="15.75" thickBot="1">
      <c r="B20" s="51" t="s">
        <v>90</v>
      </c>
      <c r="C20" s="51"/>
      <c r="D20" s="51"/>
      <c r="E20" s="51"/>
      <c r="F20" s="55">
        <v>10487663</v>
      </c>
      <c r="I20" s="3"/>
    </row>
    <row r="21" spans="2:14" ht="15">
      <c r="B21" s="51"/>
      <c r="C21" s="51"/>
      <c r="D21" s="51"/>
      <c r="E21" s="51"/>
      <c r="F21" s="53" t="s">
        <v>140</v>
      </c>
      <c r="J21" s="191"/>
    </row>
    <row r="22" spans="2:14" ht="15.75">
      <c r="B22" s="2" t="s">
        <v>91</v>
      </c>
      <c r="C22" s="51"/>
      <c r="D22" s="51"/>
      <c r="E22" s="51"/>
      <c r="F22" s="56">
        <v>19232704</v>
      </c>
      <c r="H22" s="3"/>
      <c r="I22" s="199"/>
    </row>
    <row r="23" spans="2:14">
      <c r="H23" s="191"/>
      <c r="I23" s="233"/>
      <c r="J23" s="191"/>
      <c r="K23" s="50"/>
    </row>
    <row r="24" spans="2:14">
      <c r="I24" s="50"/>
      <c r="K24" s="191"/>
    </row>
    <row r="25" spans="2:14">
      <c r="I25" s="50"/>
      <c r="N25" s="3"/>
    </row>
    <row r="26" spans="2:14" ht="15">
      <c r="B26" s="51" t="s">
        <v>92</v>
      </c>
      <c r="C26" s="51"/>
      <c r="D26" s="51"/>
      <c r="E26" s="51"/>
      <c r="F26" s="57">
        <f>+F14</f>
        <v>26876088</v>
      </c>
      <c r="I26" s="191"/>
      <c r="N26" s="3"/>
    </row>
    <row r="27" spans="2:14" ht="15">
      <c r="B27" s="51"/>
      <c r="C27" s="51"/>
      <c r="D27" s="51"/>
      <c r="E27" s="51"/>
      <c r="F27" s="53"/>
      <c r="J27" s="3"/>
    </row>
    <row r="28" spans="2:14" ht="15.75" thickBot="1">
      <c r="B28" s="51" t="s">
        <v>93</v>
      </c>
      <c r="C28" s="51"/>
      <c r="D28" s="51"/>
      <c r="E28" s="51"/>
      <c r="F28" s="55">
        <f>+F22</f>
        <v>19232704</v>
      </c>
      <c r="N28" s="50"/>
    </row>
    <row r="29" spans="2:14" ht="15">
      <c r="B29" s="51"/>
      <c r="C29" s="51"/>
      <c r="D29" s="51"/>
      <c r="E29" s="51"/>
    </row>
    <row r="30" spans="2:14" ht="15.75">
      <c r="B30" s="2" t="s">
        <v>213</v>
      </c>
      <c r="C30" s="51"/>
      <c r="D30" s="51"/>
      <c r="E30" s="51"/>
      <c r="F30" s="204">
        <f>+F22-F26</f>
        <v>-7643384</v>
      </c>
      <c r="N30" s="192"/>
    </row>
    <row r="31" spans="2:14">
      <c r="F31" s="58"/>
    </row>
    <row r="38" spans="5:5">
      <c r="E38" s="59"/>
    </row>
    <row r="39" spans="5:5">
      <c r="E39" s="60"/>
    </row>
  </sheetData>
  <mergeCells count="3">
    <mergeCell ref="B9:F9"/>
    <mergeCell ref="B10:F10"/>
    <mergeCell ref="B11:F11"/>
  </mergeCells>
  <pageMargins left="1.37" right="0.75" top="1.66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EE9E2-BFD0-4FAE-A742-19F2B7C9E6C6}">
  <dimension ref="A1:N53"/>
  <sheetViews>
    <sheetView topLeftCell="A13" zoomScaleNormal="100" zoomScaleSheetLayoutView="100" workbookViewId="0">
      <selection activeCell="F37" sqref="F37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5" customWidth="1"/>
    <col min="5" max="5" width="12.140625" customWidth="1"/>
    <col min="6" max="6" width="17.7109375" customWidth="1"/>
    <col min="7" max="7" width="12.8554687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G6" s="1"/>
    </row>
    <row r="8" spans="1:14" ht="16.5" thickBot="1">
      <c r="D8" s="2"/>
      <c r="F8" s="3"/>
    </row>
    <row r="9" spans="1:14">
      <c r="A9" s="239" t="s">
        <v>0</v>
      </c>
      <c r="B9" s="240"/>
      <c r="C9" s="240"/>
      <c r="D9" s="240"/>
      <c r="E9" s="240"/>
      <c r="F9" s="241"/>
    </row>
    <row r="10" spans="1:14" ht="18">
      <c r="A10" s="264" t="s">
        <v>94</v>
      </c>
      <c r="B10" s="262"/>
      <c r="C10" s="262"/>
      <c r="D10" s="262"/>
      <c r="E10" s="262"/>
      <c r="F10" s="265"/>
    </row>
    <row r="11" spans="1:14">
      <c r="A11" s="5"/>
      <c r="D11" s="6"/>
      <c r="E11" s="266"/>
      <c r="F11" s="267"/>
    </row>
    <row r="12" spans="1:14">
      <c r="A12" s="5"/>
      <c r="F12" s="7"/>
    </row>
    <row r="13" spans="1:14">
      <c r="A13" s="8"/>
      <c r="B13" s="9"/>
      <c r="C13" s="9"/>
      <c r="E13" s="9"/>
      <c r="F13" s="10"/>
    </row>
    <row r="14" spans="1:14">
      <c r="A14" s="11" t="s">
        <v>117</v>
      </c>
      <c r="E14" s="268" t="s">
        <v>5</v>
      </c>
      <c r="F14" s="269"/>
    </row>
    <row r="15" spans="1:14">
      <c r="A15" s="11" t="s">
        <v>116</v>
      </c>
      <c r="E15" s="12" t="s">
        <v>7</v>
      </c>
      <c r="F15" s="13"/>
    </row>
    <row r="16" spans="1:14" ht="14.25" customHeight="1">
      <c r="A16" s="190" t="s">
        <v>210</v>
      </c>
      <c r="B16" s="14"/>
      <c r="C16" s="15"/>
      <c r="E16" s="12" t="s">
        <v>8</v>
      </c>
      <c r="F16" s="13"/>
    </row>
    <row r="17" spans="1:7">
      <c r="A17" s="11" t="s">
        <v>144</v>
      </c>
      <c r="E17" s="16" t="s">
        <v>9</v>
      </c>
      <c r="F17" s="17"/>
    </row>
    <row r="18" spans="1:7" ht="13.5" thickBot="1">
      <c r="A18" s="18"/>
      <c r="B18" s="19"/>
      <c r="C18" s="20"/>
      <c r="D18" s="20">
        <v>1</v>
      </c>
      <c r="E18" s="20"/>
      <c r="F18" s="21"/>
    </row>
    <row r="19" spans="1:7" ht="13.5" thickBot="1">
      <c r="F19" s="3"/>
    </row>
    <row r="20" spans="1:7" ht="15.75">
      <c r="A20" s="270" t="s">
        <v>95</v>
      </c>
      <c r="B20" s="270"/>
      <c r="C20" s="270"/>
      <c r="D20" s="270" t="s">
        <v>96</v>
      </c>
      <c r="E20" s="22"/>
      <c r="F20" s="273" t="s">
        <v>97</v>
      </c>
    </row>
    <row r="21" spans="1:7" ht="15.75">
      <c r="A21" s="271"/>
      <c r="B21" s="271"/>
      <c r="C21" s="271"/>
      <c r="D21" s="271"/>
      <c r="E21" s="23" t="s">
        <v>98</v>
      </c>
      <c r="F21" s="274"/>
    </row>
    <row r="22" spans="1:7" ht="15.75">
      <c r="A22" s="275" t="s">
        <v>12</v>
      </c>
      <c r="B22" s="275"/>
      <c r="C22" s="275"/>
      <c r="D22" s="272"/>
      <c r="E22" s="23"/>
      <c r="F22" s="24" t="s">
        <v>99</v>
      </c>
    </row>
    <row r="23" spans="1:7" ht="26.25" thickBot="1">
      <c r="A23" s="25" t="s">
        <v>100</v>
      </c>
      <c r="B23" s="26" t="s">
        <v>101</v>
      </c>
      <c r="C23" s="26" t="s">
        <v>25</v>
      </c>
      <c r="D23" s="27" t="s">
        <v>27</v>
      </c>
      <c r="E23" s="28" t="s">
        <v>28</v>
      </c>
      <c r="F23" s="29"/>
    </row>
    <row r="24" spans="1:7" ht="18.75">
      <c r="A24" s="30">
        <v>1</v>
      </c>
      <c r="B24" s="31"/>
      <c r="C24" s="32"/>
      <c r="D24" s="33" t="s">
        <v>102</v>
      </c>
      <c r="E24" s="34"/>
      <c r="F24" s="207">
        <f>+F25</f>
        <v>2844279</v>
      </c>
      <c r="G24" s="35"/>
    </row>
    <row r="25" spans="1:7" ht="18.75">
      <c r="A25" s="30"/>
      <c r="B25" s="36">
        <v>1</v>
      </c>
      <c r="C25" s="37"/>
      <c r="D25" s="38" t="s">
        <v>103</v>
      </c>
      <c r="E25" s="39"/>
      <c r="F25" s="202">
        <f>SUM(F26+F27)</f>
        <v>2844279</v>
      </c>
      <c r="G25" s="35"/>
    </row>
    <row r="26" spans="1:7" ht="18.75">
      <c r="A26" s="30"/>
      <c r="B26" s="40"/>
      <c r="C26" s="37">
        <v>61</v>
      </c>
      <c r="D26" s="38" t="s">
        <v>104</v>
      </c>
      <c r="E26" s="39">
        <v>9992</v>
      </c>
      <c r="F26" s="41">
        <v>1908198</v>
      </c>
    </row>
    <row r="27" spans="1:7" ht="18.75">
      <c r="A27" s="30"/>
      <c r="B27" s="40"/>
      <c r="C27" s="37">
        <v>62</v>
      </c>
      <c r="D27" s="38" t="s">
        <v>105</v>
      </c>
      <c r="E27" s="39">
        <v>9992</v>
      </c>
      <c r="F27" s="41">
        <v>936081</v>
      </c>
    </row>
    <row r="28" spans="1:7" ht="18.75">
      <c r="A28" s="30">
        <v>1</v>
      </c>
      <c r="B28" s="40"/>
      <c r="C28" s="37"/>
      <c r="D28" s="33" t="s">
        <v>106</v>
      </c>
      <c r="E28" s="39"/>
      <c r="F28" s="35"/>
    </row>
    <row r="29" spans="1:7" ht="18.75">
      <c r="A29" s="30"/>
      <c r="B29" s="40">
        <v>1</v>
      </c>
      <c r="C29" s="37"/>
      <c r="D29" s="38" t="s">
        <v>107</v>
      </c>
      <c r="E29" s="39"/>
      <c r="F29" s="41"/>
    </row>
    <row r="30" spans="1:7" ht="18.75">
      <c r="A30" s="30"/>
      <c r="B30" s="40"/>
      <c r="C30" s="37">
        <v>9</v>
      </c>
      <c r="D30" s="38" t="s">
        <v>106</v>
      </c>
      <c r="E30" s="39"/>
      <c r="F30" s="41"/>
    </row>
    <row r="31" spans="1:7" ht="18.75">
      <c r="A31" s="30"/>
      <c r="B31" s="40"/>
      <c r="C31" s="37"/>
      <c r="D31" s="38" t="s">
        <v>108</v>
      </c>
      <c r="E31" s="39">
        <v>9998</v>
      </c>
      <c r="F31" s="42"/>
    </row>
    <row r="32" spans="1:7" ht="18.75">
      <c r="A32" s="30"/>
      <c r="B32" s="40"/>
      <c r="C32" s="37"/>
      <c r="D32" s="38" t="s">
        <v>108</v>
      </c>
      <c r="E32" s="39"/>
      <c r="F32" s="43"/>
    </row>
    <row r="33" spans="1:7" ht="18.75">
      <c r="A33" s="30"/>
      <c r="B33" s="40"/>
      <c r="C33" s="37"/>
      <c r="D33" s="38" t="s">
        <v>109</v>
      </c>
      <c r="E33" s="39"/>
      <c r="F33" s="43"/>
    </row>
    <row r="34" spans="1:7" ht="18.75">
      <c r="A34" s="30"/>
      <c r="B34" s="40"/>
      <c r="C34" s="37"/>
      <c r="D34" s="38" t="s">
        <v>110</v>
      </c>
      <c r="E34" s="39"/>
      <c r="F34" s="43"/>
    </row>
    <row r="35" spans="1:7" ht="18.75">
      <c r="A35" s="30">
        <v>3</v>
      </c>
      <c r="B35" s="40"/>
      <c r="C35" s="37"/>
      <c r="D35" s="157" t="s">
        <v>123</v>
      </c>
      <c r="E35" s="39"/>
      <c r="F35" s="35">
        <v>7643384</v>
      </c>
    </row>
    <row r="36" spans="1:7" ht="18.75">
      <c r="A36" s="30"/>
      <c r="B36" s="40">
        <v>11</v>
      </c>
      <c r="C36" s="37">
        <v>11</v>
      </c>
      <c r="D36" s="38" t="s">
        <v>111</v>
      </c>
      <c r="E36" s="39"/>
      <c r="F36" s="41">
        <v>7643384</v>
      </c>
    </row>
    <row r="37" spans="1:7" ht="18.75">
      <c r="A37" s="30">
        <v>3</v>
      </c>
      <c r="B37" s="40"/>
      <c r="C37" s="37"/>
      <c r="D37" s="33" t="s">
        <v>112</v>
      </c>
      <c r="E37" s="44"/>
      <c r="F37" s="35"/>
    </row>
    <row r="38" spans="1:7" ht="18.75">
      <c r="A38" s="30"/>
      <c r="B38" s="40">
        <v>12</v>
      </c>
      <c r="C38" s="37"/>
      <c r="D38" s="38" t="s">
        <v>113</v>
      </c>
      <c r="E38" s="44"/>
      <c r="F38" s="35"/>
    </row>
    <row r="39" spans="1:7" ht="19.5" thickBot="1">
      <c r="A39" s="30"/>
      <c r="B39" s="40"/>
      <c r="C39" s="37">
        <v>11</v>
      </c>
      <c r="D39" s="38" t="s">
        <v>114</v>
      </c>
      <c r="E39" s="44"/>
      <c r="F39" s="35"/>
    </row>
    <row r="40" spans="1:7" ht="19.5" thickBot="1">
      <c r="A40" s="45"/>
      <c r="B40" s="46"/>
      <c r="C40" s="46"/>
      <c r="D40" s="47" t="s">
        <v>66</v>
      </c>
      <c r="E40" s="48"/>
      <c r="F40" s="49">
        <f>+F24+F35</f>
        <v>10487663</v>
      </c>
      <c r="G40" s="50"/>
    </row>
    <row r="47" spans="1:7" ht="71.25" customHeight="1">
      <c r="B47" s="161"/>
      <c r="C47" s="158"/>
      <c r="D47" s="166"/>
    </row>
    <row r="48" spans="1:7" ht="25.5" hidden="1" customHeight="1">
      <c r="B48" s="163"/>
      <c r="C48" s="159" t="s">
        <v>126</v>
      </c>
    </row>
    <row r="49" spans="3:5">
      <c r="C49" s="159"/>
    </row>
    <row r="52" spans="3:5" ht="15.75">
      <c r="C52" s="158"/>
      <c r="E52" s="162"/>
    </row>
    <row r="53" spans="3:5">
      <c r="C53" s="159"/>
    </row>
  </sheetData>
  <mergeCells count="8">
    <mergeCell ref="A9:F9"/>
    <mergeCell ref="A10:F10"/>
    <mergeCell ref="E11:F11"/>
    <mergeCell ref="E14:F14"/>
    <mergeCell ref="A20:C21"/>
    <mergeCell ref="D20:D22"/>
    <mergeCell ref="F20:F21"/>
    <mergeCell ref="A22:C22"/>
  </mergeCells>
  <pageMargins left="0.88" right="0.51" top="0.28999999999999998" bottom="0.5" header="0" footer="0.5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opLeftCell="B1" zoomScaleNormal="100" workbookViewId="0">
      <selection activeCell="J27" sqref="J27"/>
    </sheetView>
  </sheetViews>
  <sheetFormatPr baseColWidth="10" defaultColWidth="11.42578125" defaultRowHeight="12.75"/>
  <cols>
    <col min="1" max="1" width="11.42578125" hidden="1" customWidth="1"/>
    <col min="2" max="3" width="14.28515625" customWidth="1"/>
    <col min="4" max="4" width="11.42578125" customWidth="1"/>
    <col min="5" max="5" width="12.85546875" customWidth="1"/>
    <col min="6" max="6" width="24.5703125" style="3" customWidth="1"/>
    <col min="7" max="7" width="17" bestFit="1" customWidth="1"/>
    <col min="8" max="11" width="13.85546875" bestFit="1" customWidth="1"/>
    <col min="12" max="12" width="12.28515625" bestFit="1" customWidth="1"/>
    <col min="14" max="14" width="18.42578125" bestFit="1" customWidth="1"/>
  </cols>
  <sheetData>
    <row r="1" spans="1:14">
      <c r="F1"/>
      <c r="M1" s="3"/>
      <c r="N1" s="3"/>
    </row>
    <row r="2" spans="1:14">
      <c r="F2"/>
      <c r="M2" s="3"/>
      <c r="N2" s="3"/>
    </row>
    <row r="3" spans="1:14">
      <c r="F3"/>
      <c r="M3" s="3"/>
      <c r="N3" s="3"/>
    </row>
    <row r="4" spans="1:14">
      <c r="F4"/>
      <c r="M4" s="3"/>
      <c r="N4" s="3"/>
    </row>
    <row r="5" spans="1:14">
      <c r="F5"/>
      <c r="M5" s="3"/>
      <c r="N5" s="3"/>
    </row>
    <row r="6" spans="1:14">
      <c r="F6"/>
      <c r="G6" s="1"/>
    </row>
    <row r="7" spans="1:14">
      <c r="F7"/>
    </row>
    <row r="8" spans="1:14" ht="15.75">
      <c r="D8" s="2"/>
    </row>
    <row r="9" spans="1:14" ht="14.25" customHeight="1">
      <c r="B9" s="262" t="s">
        <v>84</v>
      </c>
      <c r="C9" s="262"/>
      <c r="D9" s="262"/>
      <c r="E9" s="262"/>
      <c r="F9" s="262"/>
    </row>
    <row r="10" spans="1:14" ht="19.5" customHeight="1">
      <c r="B10" s="262" t="s">
        <v>85</v>
      </c>
      <c r="C10" s="262"/>
      <c r="D10" s="262"/>
      <c r="E10" s="262"/>
      <c r="F10" s="262"/>
    </row>
    <row r="11" spans="1:14" ht="18.75" customHeight="1">
      <c r="A11" t="s">
        <v>86</v>
      </c>
      <c r="B11" s="263" t="s">
        <v>166</v>
      </c>
      <c r="C11" s="263"/>
      <c r="D11" s="263"/>
      <c r="E11" s="263"/>
      <c r="F11" s="263"/>
    </row>
    <row r="14" spans="1:14" ht="15.75">
      <c r="B14" s="2" t="s">
        <v>87</v>
      </c>
      <c r="C14" s="51"/>
      <c r="D14" s="51"/>
      <c r="E14" s="51"/>
      <c r="F14" s="52">
        <v>22510029</v>
      </c>
      <c r="G14" s="3"/>
    </row>
    <row r="15" spans="1:14" ht="15">
      <c r="B15" s="51"/>
      <c r="C15" s="51"/>
      <c r="D15" s="51"/>
      <c r="E15" s="51"/>
      <c r="F15" s="53"/>
      <c r="I15" s="3"/>
    </row>
    <row r="16" spans="1:14" ht="15">
      <c r="B16" s="51" t="s">
        <v>88</v>
      </c>
      <c r="C16" s="51"/>
      <c r="D16" s="51"/>
      <c r="E16" s="51"/>
      <c r="F16" s="160">
        <v>5392306</v>
      </c>
      <c r="G16" s="50"/>
      <c r="I16" s="3"/>
    </row>
    <row r="17" spans="2:14" ht="15">
      <c r="B17" s="51"/>
      <c r="C17" s="51"/>
      <c r="D17" s="51"/>
      <c r="E17" s="51"/>
      <c r="F17" s="53"/>
      <c r="I17" s="3"/>
    </row>
    <row r="18" spans="2:14" ht="15">
      <c r="B18" s="51" t="s">
        <v>89</v>
      </c>
      <c r="C18" s="51"/>
      <c r="D18" s="51"/>
      <c r="E18" s="51"/>
      <c r="F18" s="54">
        <v>27903031</v>
      </c>
      <c r="G18" s="50"/>
      <c r="H18" s="3"/>
      <c r="I18" s="3"/>
    </row>
    <row r="19" spans="2:14" ht="15">
      <c r="B19" s="51"/>
      <c r="C19" s="51"/>
      <c r="D19" s="51"/>
      <c r="E19" s="51"/>
      <c r="F19" s="53"/>
      <c r="I19" s="50"/>
      <c r="J19" s="191"/>
      <c r="K19" s="50"/>
      <c r="L19" s="191"/>
    </row>
    <row r="20" spans="2:14" ht="15">
      <c r="B20" s="51" t="s">
        <v>90</v>
      </c>
      <c r="C20" s="51"/>
      <c r="D20" s="51"/>
      <c r="E20" s="51"/>
      <c r="F20" s="55">
        <v>5004694</v>
      </c>
      <c r="G20" s="50"/>
    </row>
    <row r="21" spans="2:14" ht="15">
      <c r="B21" s="51"/>
      <c r="C21" s="51"/>
      <c r="D21" s="51"/>
      <c r="E21" s="51"/>
      <c r="F21" s="53" t="s">
        <v>140</v>
      </c>
      <c r="J21" s="191"/>
    </row>
    <row r="22" spans="2:14" ht="15.75">
      <c r="B22" s="2" t="s">
        <v>91</v>
      </c>
      <c r="C22" s="51"/>
      <c r="D22" s="51"/>
      <c r="E22" s="51"/>
      <c r="F22" s="56">
        <v>22898337</v>
      </c>
      <c r="G22" s="50"/>
      <c r="I22" s="199"/>
    </row>
    <row r="23" spans="2:14">
      <c r="I23" s="50"/>
      <c r="J23" s="191"/>
    </row>
    <row r="24" spans="2:14">
      <c r="H24" s="50"/>
      <c r="K24" s="191"/>
    </row>
    <row r="25" spans="2:14">
      <c r="N25" s="3"/>
    </row>
    <row r="26" spans="2:14" ht="15">
      <c r="B26" s="51" t="s">
        <v>92</v>
      </c>
      <c r="C26" s="51"/>
      <c r="D26" s="51"/>
      <c r="E26" s="51"/>
      <c r="F26" s="57">
        <v>22510725</v>
      </c>
      <c r="G26" s="233"/>
      <c r="I26" s="191"/>
      <c r="N26" s="3"/>
    </row>
    <row r="27" spans="2:14" ht="15">
      <c r="B27" s="51"/>
      <c r="C27" s="51"/>
      <c r="D27" s="51"/>
      <c r="E27" s="51"/>
      <c r="F27" s="53"/>
      <c r="J27" s="3"/>
    </row>
    <row r="28" spans="2:14" ht="15">
      <c r="B28" s="51" t="s">
        <v>93</v>
      </c>
      <c r="C28" s="51"/>
      <c r="D28" s="51"/>
      <c r="E28" s="51"/>
      <c r="F28" s="55">
        <v>22898337</v>
      </c>
      <c r="G28" s="50"/>
      <c r="H28" s="50"/>
      <c r="N28" s="50"/>
    </row>
    <row r="29" spans="2:14" ht="15">
      <c r="B29" s="51"/>
      <c r="C29" s="51"/>
      <c r="D29" s="51"/>
      <c r="E29" s="51"/>
    </row>
    <row r="30" spans="2:14" ht="15.75">
      <c r="B30" s="2" t="s">
        <v>149</v>
      </c>
      <c r="C30" s="51"/>
      <c r="D30" s="51"/>
      <c r="E30" s="51"/>
      <c r="F30" s="204">
        <v>387612</v>
      </c>
      <c r="G30" s="191"/>
      <c r="J30" s="50"/>
      <c r="N30" s="192"/>
    </row>
    <row r="31" spans="2:14">
      <c r="F31" s="58"/>
      <c r="H31" s="50"/>
      <c r="K31" s="50"/>
    </row>
    <row r="38" spans="5:5">
      <c r="E38" s="59"/>
    </row>
    <row r="39" spans="5:5">
      <c r="E39" s="60"/>
    </row>
  </sheetData>
  <mergeCells count="3">
    <mergeCell ref="B9:F9"/>
    <mergeCell ref="B10:F10"/>
    <mergeCell ref="B11:F11"/>
  </mergeCells>
  <pageMargins left="1.37" right="0.75" top="1.66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topLeftCell="A16" zoomScaleNormal="100" zoomScaleSheetLayoutView="100" workbookViewId="0">
      <selection activeCell="F26" sqref="F26"/>
    </sheetView>
  </sheetViews>
  <sheetFormatPr baseColWidth="10" defaultColWidth="11.42578125" defaultRowHeight="12.75"/>
  <cols>
    <col min="1" max="1" width="6.85546875" customWidth="1"/>
    <col min="2" max="2" width="8.85546875" customWidth="1"/>
    <col min="3" max="3" width="12.5703125" customWidth="1"/>
    <col min="4" max="4" width="45" customWidth="1"/>
    <col min="5" max="5" width="12.140625" customWidth="1"/>
    <col min="6" max="6" width="17.7109375" customWidth="1"/>
    <col min="7" max="7" width="12.85546875" customWidth="1"/>
  </cols>
  <sheetData>
    <row r="1" spans="1:14">
      <c r="M1" s="3"/>
      <c r="N1" s="3"/>
    </row>
    <row r="2" spans="1:14">
      <c r="M2" s="3"/>
      <c r="N2" s="3"/>
    </row>
    <row r="3" spans="1:14">
      <c r="M3" s="3"/>
      <c r="N3" s="3"/>
    </row>
    <row r="4" spans="1:14">
      <c r="M4" s="3"/>
      <c r="N4" s="3"/>
    </row>
    <row r="5" spans="1:14">
      <c r="M5" s="3"/>
      <c r="N5" s="3"/>
    </row>
    <row r="6" spans="1:14">
      <c r="G6" s="1"/>
    </row>
    <row r="8" spans="1:14" ht="16.5" thickBot="1">
      <c r="D8" s="2"/>
      <c r="F8" s="3"/>
    </row>
    <row r="9" spans="1:14">
      <c r="A9" s="239" t="s">
        <v>0</v>
      </c>
      <c r="B9" s="240"/>
      <c r="C9" s="240"/>
      <c r="D9" s="240"/>
      <c r="E9" s="240"/>
      <c r="F9" s="241"/>
    </row>
    <row r="10" spans="1:14" ht="18">
      <c r="A10" s="264" t="s">
        <v>94</v>
      </c>
      <c r="B10" s="262"/>
      <c r="C10" s="262"/>
      <c r="D10" s="262"/>
      <c r="E10" s="262"/>
      <c r="F10" s="265"/>
    </row>
    <row r="11" spans="1:14">
      <c r="A11" s="5"/>
      <c r="D11" s="6"/>
      <c r="E11" s="266"/>
      <c r="F11" s="267"/>
    </row>
    <row r="12" spans="1:14">
      <c r="A12" s="5"/>
      <c r="F12" s="7"/>
    </row>
    <row r="13" spans="1:14">
      <c r="A13" s="8"/>
      <c r="B13" s="9"/>
      <c r="C13" s="9"/>
      <c r="E13" s="9"/>
      <c r="F13" s="10"/>
    </row>
    <row r="14" spans="1:14">
      <c r="A14" s="11" t="s">
        <v>117</v>
      </c>
      <c r="E14" s="268" t="s">
        <v>5</v>
      </c>
      <c r="F14" s="269"/>
    </row>
    <row r="15" spans="1:14">
      <c r="A15" s="11" t="s">
        <v>116</v>
      </c>
      <c r="E15" s="12" t="s">
        <v>7</v>
      </c>
      <c r="F15" s="13"/>
    </row>
    <row r="16" spans="1:14" ht="14.25" customHeight="1">
      <c r="A16" s="190" t="s">
        <v>165</v>
      </c>
      <c r="B16" s="14"/>
      <c r="C16" s="15"/>
      <c r="E16" s="12" t="s">
        <v>8</v>
      </c>
      <c r="F16" s="13"/>
    </row>
    <row r="17" spans="1:7">
      <c r="A17" s="11" t="s">
        <v>144</v>
      </c>
      <c r="E17" s="16" t="s">
        <v>9</v>
      </c>
      <c r="F17" s="17"/>
    </row>
    <row r="18" spans="1:7" ht="13.5" thickBot="1">
      <c r="A18" s="18"/>
      <c r="B18" s="19"/>
      <c r="C18" s="20"/>
      <c r="D18" s="20">
        <v>1</v>
      </c>
      <c r="E18" s="20"/>
      <c r="F18" s="21"/>
    </row>
    <row r="19" spans="1:7" ht="13.5" thickBot="1">
      <c r="F19" s="3"/>
    </row>
    <row r="20" spans="1:7" ht="15.75">
      <c r="A20" s="270" t="s">
        <v>95</v>
      </c>
      <c r="B20" s="270"/>
      <c r="C20" s="270"/>
      <c r="D20" s="270" t="s">
        <v>96</v>
      </c>
      <c r="E20" s="22"/>
      <c r="F20" s="273" t="s">
        <v>97</v>
      </c>
    </row>
    <row r="21" spans="1:7" ht="15.75">
      <c r="A21" s="271"/>
      <c r="B21" s="271"/>
      <c r="C21" s="271"/>
      <c r="D21" s="271"/>
      <c r="E21" s="23" t="s">
        <v>98</v>
      </c>
      <c r="F21" s="274"/>
    </row>
    <row r="22" spans="1:7" ht="15.75">
      <c r="A22" s="275" t="s">
        <v>12</v>
      </c>
      <c r="B22" s="275"/>
      <c r="C22" s="275"/>
      <c r="D22" s="272"/>
      <c r="E22" s="23"/>
      <c r="F22" s="24" t="s">
        <v>99</v>
      </c>
    </row>
    <row r="23" spans="1:7" ht="26.25" thickBot="1">
      <c r="A23" s="25" t="s">
        <v>100</v>
      </c>
      <c r="B23" s="26" t="s">
        <v>101</v>
      </c>
      <c r="C23" s="26" t="s">
        <v>25</v>
      </c>
      <c r="D23" s="27" t="s">
        <v>27</v>
      </c>
      <c r="E23" s="28" t="s">
        <v>28</v>
      </c>
      <c r="F23" s="29"/>
    </row>
    <row r="24" spans="1:7" ht="18.75">
      <c r="A24" s="30">
        <v>1</v>
      </c>
      <c r="B24" s="31"/>
      <c r="C24" s="32"/>
      <c r="D24" s="33" t="s">
        <v>102</v>
      </c>
      <c r="E24" s="34"/>
      <c r="F24" s="207">
        <v>5392306</v>
      </c>
      <c r="G24" s="35"/>
    </row>
    <row r="25" spans="1:7" ht="18.75">
      <c r="A25" s="30"/>
      <c r="B25" s="36">
        <v>1</v>
      </c>
      <c r="C25" s="37"/>
      <c r="D25" s="38" t="s">
        <v>103</v>
      </c>
      <c r="E25" s="39"/>
      <c r="F25" s="202">
        <f>SUM(F26+F27)</f>
        <v>5392306</v>
      </c>
      <c r="G25" s="35"/>
    </row>
    <row r="26" spans="1:7" ht="18.75">
      <c r="A26" s="30"/>
      <c r="B26" s="40"/>
      <c r="C26" s="37">
        <v>61</v>
      </c>
      <c r="D26" s="38" t="s">
        <v>104</v>
      </c>
      <c r="E26" s="39">
        <v>9992</v>
      </c>
      <c r="F26" s="41">
        <v>2585656</v>
      </c>
    </row>
    <row r="27" spans="1:7" ht="18.75">
      <c r="A27" s="30"/>
      <c r="B27" s="40"/>
      <c r="C27" s="37">
        <v>62</v>
      </c>
      <c r="D27" s="38" t="s">
        <v>105</v>
      </c>
      <c r="E27" s="39">
        <v>9992</v>
      </c>
      <c r="F27" s="41">
        <v>2806650</v>
      </c>
    </row>
    <row r="28" spans="1:7" ht="18.75">
      <c r="A28" s="30">
        <v>1</v>
      </c>
      <c r="B28" s="40"/>
      <c r="C28" s="37"/>
      <c r="D28" s="33" t="s">
        <v>106</v>
      </c>
      <c r="E28" s="39"/>
      <c r="F28" s="35"/>
    </row>
    <row r="29" spans="1:7" ht="18.75">
      <c r="A29" s="30"/>
      <c r="B29" s="40">
        <v>1</v>
      </c>
      <c r="C29" s="37"/>
      <c r="D29" s="38" t="s">
        <v>107</v>
      </c>
      <c r="E29" s="39"/>
      <c r="F29" s="41"/>
    </row>
    <row r="30" spans="1:7" ht="18.75">
      <c r="A30" s="30"/>
      <c r="B30" s="40"/>
      <c r="C30" s="37">
        <v>9</v>
      </c>
      <c r="D30" s="38" t="s">
        <v>106</v>
      </c>
      <c r="E30" s="39"/>
      <c r="F30" s="41"/>
    </row>
    <row r="31" spans="1:7" ht="18.75">
      <c r="A31" s="30"/>
      <c r="B31" s="40"/>
      <c r="C31" s="37"/>
      <c r="D31" s="38" t="s">
        <v>108</v>
      </c>
      <c r="E31" s="39">
        <v>9998</v>
      </c>
      <c r="F31" s="42"/>
    </row>
    <row r="32" spans="1:7" ht="18.75">
      <c r="A32" s="30"/>
      <c r="B32" s="40"/>
      <c r="C32" s="37"/>
      <c r="D32" s="38" t="s">
        <v>108</v>
      </c>
      <c r="E32" s="39"/>
      <c r="F32" s="43"/>
    </row>
    <row r="33" spans="1:7" ht="18.75">
      <c r="A33" s="30"/>
      <c r="B33" s="40"/>
      <c r="C33" s="37"/>
      <c r="D33" s="38" t="s">
        <v>109</v>
      </c>
      <c r="E33" s="39"/>
      <c r="F33" s="43"/>
    </row>
    <row r="34" spans="1:7" ht="18.75">
      <c r="A34" s="30"/>
      <c r="B34" s="40"/>
      <c r="C34" s="37"/>
      <c r="D34" s="38" t="s">
        <v>110</v>
      </c>
      <c r="E34" s="39"/>
      <c r="F34" s="43"/>
    </row>
    <row r="35" spans="1:7" ht="18.75">
      <c r="A35" s="30">
        <v>3</v>
      </c>
      <c r="B35" s="40"/>
      <c r="C35" s="37"/>
      <c r="D35" s="157" t="s">
        <v>123</v>
      </c>
      <c r="E35" s="39"/>
      <c r="F35" s="35"/>
    </row>
    <row r="36" spans="1:7" ht="18.75">
      <c r="A36" s="30"/>
      <c r="B36" s="40">
        <v>11</v>
      </c>
      <c r="C36" s="37">
        <v>11</v>
      </c>
      <c r="D36" s="38" t="s">
        <v>111</v>
      </c>
      <c r="E36" s="39"/>
      <c r="F36" s="41"/>
    </row>
    <row r="37" spans="1:7" ht="18.75">
      <c r="A37" s="30">
        <v>3</v>
      </c>
      <c r="B37" s="40"/>
      <c r="C37" s="37"/>
      <c r="D37" s="33" t="s">
        <v>112</v>
      </c>
      <c r="E37" s="44"/>
      <c r="F37" s="35"/>
    </row>
    <row r="38" spans="1:7" ht="18.75">
      <c r="A38" s="30"/>
      <c r="B38" s="40">
        <v>12</v>
      </c>
      <c r="C38" s="37"/>
      <c r="D38" s="38" t="s">
        <v>113</v>
      </c>
      <c r="E38" s="44"/>
      <c r="F38" s="35"/>
    </row>
    <row r="39" spans="1:7" ht="19.5" thickBot="1">
      <c r="A39" s="30"/>
      <c r="B39" s="40"/>
      <c r="C39" s="37">
        <v>11</v>
      </c>
      <c r="D39" s="38" t="s">
        <v>114</v>
      </c>
      <c r="E39" s="44"/>
      <c r="F39" s="35"/>
    </row>
    <row r="40" spans="1:7" ht="19.5" thickBot="1">
      <c r="A40" s="45"/>
      <c r="B40" s="46"/>
      <c r="C40" s="46"/>
      <c r="D40" s="47" t="s">
        <v>66</v>
      </c>
      <c r="E40" s="48"/>
      <c r="F40" s="49">
        <v>5392306</v>
      </c>
      <c r="G40" s="50"/>
    </row>
    <row r="47" spans="1:7" ht="71.25" customHeight="1">
      <c r="B47" s="161"/>
      <c r="C47" s="158"/>
      <c r="D47" s="166"/>
    </row>
    <row r="48" spans="1:7" ht="25.5" hidden="1" customHeight="1">
      <c r="B48" s="163"/>
      <c r="C48" s="159" t="s">
        <v>126</v>
      </c>
    </row>
    <row r="49" spans="3:5">
      <c r="C49" s="159"/>
    </row>
    <row r="52" spans="3:5" ht="15.75">
      <c r="C52" s="158"/>
      <c r="E52" s="162"/>
    </row>
    <row r="53" spans="3:5">
      <c r="C53" s="159"/>
    </row>
  </sheetData>
  <mergeCells count="8">
    <mergeCell ref="A9:F9"/>
    <mergeCell ref="A10:F10"/>
    <mergeCell ref="E11:F11"/>
    <mergeCell ref="E14:F14"/>
    <mergeCell ref="A22:C22"/>
    <mergeCell ref="D20:D22"/>
    <mergeCell ref="F20:F21"/>
    <mergeCell ref="A20:C21"/>
  </mergeCells>
  <pageMargins left="0.88" right="0.51" top="0.28999999999999998" bottom="0.5" header="0" footer="0.5"/>
  <pageSetup paperSize="9" scale="84" orientation="portrait" r:id="rId1"/>
  <headerFooter alignWithMargins="0"/>
  <ignoredErrors>
    <ignoredError sqref="E23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AB130"/>
  <sheetViews>
    <sheetView topLeftCell="A19" zoomScaleNormal="100" zoomScaleSheetLayoutView="100" workbookViewId="0">
      <selection activeCell="Z56" sqref="Z56"/>
    </sheetView>
  </sheetViews>
  <sheetFormatPr baseColWidth="10" defaultColWidth="11.42578125" defaultRowHeight="12.75"/>
  <cols>
    <col min="1" max="1" width="6.140625" customWidth="1"/>
    <col min="2" max="3" width="5.5703125" customWidth="1"/>
    <col min="4" max="4" width="6.7109375" customWidth="1"/>
    <col min="5" max="5" width="3.5703125" customWidth="1"/>
    <col min="6" max="6" width="5.140625" customWidth="1"/>
    <col min="7" max="7" width="5.7109375" customWidth="1"/>
    <col min="8" max="8" width="11.42578125" hidden="1" customWidth="1"/>
    <col min="9" max="9" width="4.140625" customWidth="1"/>
    <col min="10" max="10" width="6.7109375" customWidth="1"/>
    <col min="11" max="11" width="10" customWidth="1"/>
    <col min="12" max="12" width="30.5703125" customWidth="1"/>
    <col min="13" max="13" width="20.140625" style="3" customWidth="1"/>
    <col min="14" max="14" width="13.5703125" style="3" customWidth="1"/>
    <col min="15" max="15" width="1.140625" hidden="1" customWidth="1"/>
    <col min="16" max="16" width="13.85546875" customWidth="1"/>
    <col min="17" max="17" width="13.85546875" hidden="1" customWidth="1"/>
    <col min="18" max="18" width="12.85546875" hidden="1" customWidth="1"/>
    <col min="19" max="19" width="13.42578125" hidden="1" customWidth="1"/>
    <col min="20" max="20" width="12.85546875" hidden="1" customWidth="1"/>
    <col min="21" max="24" width="0" hidden="1" customWidth="1"/>
    <col min="25" max="26" width="12.85546875" bestFit="1" customWidth="1"/>
  </cols>
  <sheetData>
    <row r="8" spans="1:16" ht="13.5" thickBot="1"/>
    <row r="9" spans="1:16">
      <c r="A9" s="254" t="s">
        <v>0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55"/>
      <c r="O9" s="4"/>
      <c r="P9" s="5"/>
    </row>
    <row r="10" spans="1:16" ht="15">
      <c r="A10" s="256" t="s">
        <v>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57"/>
      <c r="O10" s="94"/>
      <c r="P10" s="5"/>
    </row>
    <row r="11" spans="1:16" ht="15">
      <c r="A11" s="221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245" t="s">
        <v>2</v>
      </c>
      <c r="N11" s="258"/>
      <c r="O11" s="94"/>
      <c r="P11" s="5"/>
    </row>
    <row r="12" spans="1:16" ht="15">
      <c r="A12" s="222" t="s">
        <v>3</v>
      </c>
      <c r="B12" s="77"/>
      <c r="C12" s="77"/>
      <c r="D12" s="77" t="s">
        <v>4</v>
      </c>
      <c r="E12" s="77"/>
      <c r="F12" s="77"/>
      <c r="G12" s="77"/>
      <c r="H12" s="77"/>
      <c r="I12" s="77"/>
      <c r="J12" s="77"/>
      <c r="K12" s="77"/>
      <c r="M12" s="247" t="s">
        <v>5</v>
      </c>
      <c r="N12" s="259"/>
      <c r="O12" s="97"/>
      <c r="P12" s="5"/>
    </row>
    <row r="13" spans="1:16" ht="15">
      <c r="A13" s="222" t="s">
        <v>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M13" s="98" t="s">
        <v>7</v>
      </c>
      <c r="N13" s="216"/>
      <c r="O13" s="96"/>
      <c r="P13" s="5"/>
    </row>
    <row r="14" spans="1:16" ht="15">
      <c r="A14" s="222" t="s">
        <v>168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M14" s="98" t="s">
        <v>8</v>
      </c>
      <c r="N14" s="216"/>
      <c r="O14" s="96"/>
      <c r="P14" s="5"/>
    </row>
    <row r="15" spans="1:16" ht="15">
      <c r="A15" s="222" t="s">
        <v>144</v>
      </c>
      <c r="B15" s="77"/>
      <c r="C15" s="77"/>
      <c r="D15" s="77"/>
      <c r="M15" s="98" t="s">
        <v>9</v>
      </c>
      <c r="N15" s="216"/>
      <c r="O15" s="99"/>
      <c r="P15" s="5"/>
    </row>
    <row r="16" spans="1:16">
      <c r="A16" s="249" t="s">
        <v>10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51"/>
      <c r="L16" s="252" t="s">
        <v>11</v>
      </c>
      <c r="M16" s="252"/>
      <c r="N16" s="260"/>
      <c r="P16" s="5"/>
    </row>
    <row r="17" spans="1:26">
      <c r="A17" s="234" t="s">
        <v>12</v>
      </c>
      <c r="B17" s="235"/>
      <c r="C17" s="234"/>
      <c r="D17" s="234"/>
      <c r="E17" s="234"/>
      <c r="F17" s="234"/>
      <c r="G17" s="234"/>
      <c r="H17" s="234"/>
      <c r="I17" s="236" t="s">
        <v>13</v>
      </c>
      <c r="J17" s="237"/>
      <c r="K17" s="238"/>
      <c r="L17" s="103" t="s">
        <v>14</v>
      </c>
      <c r="M17" s="104" t="s">
        <v>15</v>
      </c>
      <c r="N17" s="217" t="s">
        <v>16</v>
      </c>
      <c r="P17" s="5"/>
    </row>
    <row r="18" spans="1:26" ht="24.75" customHeight="1" thickBot="1">
      <c r="A18" s="80" t="s">
        <v>17</v>
      </c>
      <c r="B18" s="81" t="s">
        <v>18</v>
      </c>
      <c r="C18" s="80" t="s">
        <v>19</v>
      </c>
      <c r="D18" s="80" t="s">
        <v>20</v>
      </c>
      <c r="E18" s="80" t="s">
        <v>21</v>
      </c>
      <c r="F18" s="80" t="s">
        <v>22</v>
      </c>
      <c r="G18" s="80" t="s">
        <v>23</v>
      </c>
      <c r="H18" s="82"/>
      <c r="I18" s="80" t="s">
        <v>24</v>
      </c>
      <c r="J18" s="106" t="s">
        <v>25</v>
      </c>
      <c r="K18" s="106" t="s">
        <v>26</v>
      </c>
      <c r="L18" s="107" t="s">
        <v>27</v>
      </c>
      <c r="M18" s="108" t="s">
        <v>28</v>
      </c>
      <c r="N18" s="218" t="s">
        <v>29</v>
      </c>
    </row>
    <row r="19" spans="1:26" ht="13.5" thickBot="1">
      <c r="A19" s="83"/>
      <c r="B19" s="84"/>
      <c r="C19" s="83"/>
      <c r="D19" s="83"/>
      <c r="E19" s="83"/>
      <c r="F19" s="83"/>
      <c r="G19" s="83"/>
      <c r="H19" s="85"/>
      <c r="I19" s="83"/>
      <c r="J19" s="110"/>
      <c r="K19" s="110"/>
      <c r="L19" s="111"/>
      <c r="M19" s="112"/>
      <c r="N19" s="219"/>
    </row>
    <row r="20" spans="1:26" ht="12.75" customHeight="1">
      <c r="A20" s="86" t="s">
        <v>30</v>
      </c>
      <c r="B20" s="87"/>
      <c r="C20" s="88"/>
      <c r="D20" s="89" t="s">
        <v>30</v>
      </c>
      <c r="E20" s="87"/>
      <c r="F20" s="87"/>
      <c r="H20" s="88"/>
      <c r="I20" s="87">
        <v>2</v>
      </c>
      <c r="J20" s="87"/>
      <c r="K20" s="87"/>
      <c r="L20" s="150" t="s">
        <v>115</v>
      </c>
      <c r="M20" s="114">
        <f>SUM(M21+M26+M28+M24)</f>
        <v>3292313</v>
      </c>
      <c r="N20" s="115">
        <f>SUM(N21+N26+N28+N24)</f>
        <v>3292313</v>
      </c>
      <c r="O20" s="215" t="e">
        <f>+#REF!+#REF!+#REF!+#REF!+#REF!</f>
        <v>#REF!</v>
      </c>
    </row>
    <row r="21" spans="1:26">
      <c r="A21" s="90"/>
      <c r="B21" s="91"/>
      <c r="C21" s="92"/>
      <c r="D21" s="93"/>
      <c r="E21" s="91"/>
      <c r="F21" s="91"/>
      <c r="G21" s="91"/>
      <c r="H21" s="92"/>
      <c r="I21" s="91"/>
      <c r="J21" s="117" t="s">
        <v>31</v>
      </c>
      <c r="K21" s="91"/>
      <c r="L21" s="118" t="s">
        <v>121</v>
      </c>
      <c r="M21" s="119">
        <f>SUM(M22+M23)</f>
        <v>2690050</v>
      </c>
      <c r="N21" s="120">
        <f>SUM(N22+N23)</f>
        <v>2690050</v>
      </c>
      <c r="Q21" s="50"/>
    </row>
    <row r="22" spans="1:26">
      <c r="A22" s="90"/>
      <c r="B22" s="91"/>
      <c r="C22" s="92"/>
      <c r="D22" s="93"/>
      <c r="E22" s="91"/>
      <c r="F22" s="91"/>
      <c r="G22" s="91">
        <v>9995</v>
      </c>
      <c r="H22" s="92"/>
      <c r="I22" s="91"/>
      <c r="J22" s="117"/>
      <c r="K22" s="117">
        <v>1.1000000000000001</v>
      </c>
      <c r="L22" s="121" t="s">
        <v>32</v>
      </c>
      <c r="M22" s="122">
        <v>1960050</v>
      </c>
      <c r="N22" s="122">
        <v>1960050</v>
      </c>
    </row>
    <row r="23" spans="1:26">
      <c r="A23" s="90"/>
      <c r="B23" s="91"/>
      <c r="C23" s="92"/>
      <c r="D23" s="93"/>
      <c r="E23" s="151"/>
      <c r="F23" s="91"/>
      <c r="H23" s="92"/>
      <c r="I23" s="91"/>
      <c r="J23" s="117">
        <v>1.1000000000000001</v>
      </c>
      <c r="K23" s="117">
        <v>2.1</v>
      </c>
      <c r="L23" t="s">
        <v>33</v>
      </c>
      <c r="M23" s="123">
        <v>730000</v>
      </c>
      <c r="N23" s="122">
        <v>730000</v>
      </c>
      <c r="P23" s="124"/>
      <c r="T23" s="3"/>
    </row>
    <row r="24" spans="1:26">
      <c r="A24" s="90"/>
      <c r="B24" s="91"/>
      <c r="C24" s="92"/>
      <c r="D24" s="93"/>
      <c r="E24" s="151"/>
      <c r="F24" s="91"/>
      <c r="H24" s="92"/>
      <c r="I24" s="91"/>
      <c r="J24" s="117">
        <v>2.1</v>
      </c>
      <c r="K24" s="117"/>
      <c r="L24" s="146" t="s">
        <v>176</v>
      </c>
      <c r="M24" s="120">
        <v>8306</v>
      </c>
      <c r="N24" s="125">
        <v>8306</v>
      </c>
      <c r="P24" s="126"/>
      <c r="T24" s="3"/>
    </row>
    <row r="25" spans="1:26">
      <c r="A25" s="90"/>
      <c r="B25" s="91"/>
      <c r="C25" s="92"/>
      <c r="D25" s="93"/>
      <c r="E25" s="151"/>
      <c r="F25" s="91"/>
      <c r="H25" s="92"/>
      <c r="I25" s="91"/>
      <c r="J25" s="117"/>
      <c r="K25" s="230" t="s">
        <v>177</v>
      </c>
      <c r="L25" s="200" t="s">
        <v>178</v>
      </c>
      <c r="M25" s="123">
        <v>8306</v>
      </c>
      <c r="N25" s="122">
        <v>8306</v>
      </c>
      <c r="P25" s="126"/>
      <c r="T25" s="3"/>
      <c r="Z25" s="50"/>
    </row>
    <row r="26" spans="1:26">
      <c r="A26" s="90"/>
      <c r="B26" s="91"/>
      <c r="C26" s="92"/>
      <c r="D26" s="93"/>
      <c r="E26" s="91"/>
      <c r="F26" s="91"/>
      <c r="H26" s="92"/>
      <c r="I26" s="91"/>
      <c r="J26" s="230" t="s">
        <v>179</v>
      </c>
      <c r="K26" s="117"/>
      <c r="L26" s="118" t="s">
        <v>34</v>
      </c>
      <c r="M26" s="125">
        <v>186600</v>
      </c>
      <c r="N26" s="125">
        <v>186600</v>
      </c>
    </row>
    <row r="27" spans="1:26">
      <c r="A27" s="90"/>
      <c r="B27" s="91"/>
      <c r="C27" s="92"/>
      <c r="D27" s="93"/>
      <c r="E27" s="91"/>
      <c r="F27" s="91"/>
      <c r="H27" s="92"/>
      <c r="I27" s="91"/>
      <c r="J27" s="117"/>
      <c r="K27" s="117" t="s">
        <v>36</v>
      </c>
      <c r="L27" s="121" t="s">
        <v>37</v>
      </c>
      <c r="M27" s="122">
        <v>186600</v>
      </c>
      <c r="N27" s="122">
        <v>186600</v>
      </c>
      <c r="R27" s="3"/>
      <c r="S27" s="3"/>
    </row>
    <row r="28" spans="1:26">
      <c r="A28" s="90"/>
      <c r="B28" s="91"/>
      <c r="C28" s="92"/>
      <c r="D28" s="93"/>
      <c r="E28" s="91"/>
      <c r="F28" s="91"/>
      <c r="H28" s="92"/>
      <c r="I28" s="91"/>
      <c r="J28" s="230" t="s">
        <v>180</v>
      </c>
      <c r="K28" s="117"/>
      <c r="L28" s="118" t="s">
        <v>41</v>
      </c>
      <c r="M28" s="128">
        <f>SUM(M29+M30+M31)</f>
        <v>407357</v>
      </c>
      <c r="N28" s="220">
        <f>SUM(N29+N30+N31)</f>
        <v>407357</v>
      </c>
      <c r="Q28" s="132"/>
      <c r="S28" s="3"/>
      <c r="Y28" s="50"/>
    </row>
    <row r="29" spans="1:26">
      <c r="A29" s="90"/>
      <c r="B29" s="91"/>
      <c r="C29" s="92"/>
      <c r="D29" s="93"/>
      <c r="E29" s="91"/>
      <c r="F29" s="91"/>
      <c r="H29" s="92"/>
      <c r="I29" s="91"/>
      <c r="J29" s="91"/>
      <c r="K29" s="91">
        <v>5.0999999999999996</v>
      </c>
      <c r="L29" s="121" t="s">
        <v>42</v>
      </c>
      <c r="M29" s="95">
        <v>189915</v>
      </c>
      <c r="N29" s="123">
        <v>189915</v>
      </c>
      <c r="Q29" s="59"/>
      <c r="S29" s="50"/>
    </row>
    <row r="30" spans="1:26">
      <c r="A30" s="90"/>
      <c r="B30" s="91"/>
      <c r="C30" s="92"/>
      <c r="D30" s="93"/>
      <c r="E30" s="91"/>
      <c r="F30" s="91"/>
      <c r="H30" s="92"/>
      <c r="I30" s="91"/>
      <c r="J30" s="91"/>
      <c r="K30" s="91">
        <v>5.2</v>
      </c>
      <c r="L30" s="121" t="s">
        <v>43</v>
      </c>
      <c r="M30" s="95">
        <v>190994</v>
      </c>
      <c r="N30" s="170">
        <v>190994</v>
      </c>
      <c r="S30" s="50"/>
    </row>
    <row r="31" spans="1:26">
      <c r="A31" s="90"/>
      <c r="B31" s="91"/>
      <c r="C31" s="92"/>
      <c r="D31" s="93"/>
      <c r="E31" s="91"/>
      <c r="F31" s="91"/>
      <c r="H31" s="92"/>
      <c r="I31" s="91"/>
      <c r="J31" s="91"/>
      <c r="K31" s="91">
        <v>5.3</v>
      </c>
      <c r="L31" s="121" t="s">
        <v>44</v>
      </c>
      <c r="M31" s="95">
        <v>26448</v>
      </c>
      <c r="N31" s="122">
        <v>26448</v>
      </c>
      <c r="Q31" s="3"/>
    </row>
    <row r="32" spans="1:26">
      <c r="A32" s="90"/>
      <c r="B32" s="91"/>
      <c r="C32" s="92"/>
      <c r="D32" s="93"/>
      <c r="E32" s="91"/>
      <c r="F32" s="91"/>
      <c r="H32" s="92"/>
      <c r="I32" s="91">
        <v>2</v>
      </c>
      <c r="J32" s="91"/>
      <c r="K32" s="91"/>
      <c r="L32" s="118" t="s">
        <v>139</v>
      </c>
      <c r="M32" s="129">
        <f>SUM(M33+M38+M40+M42)</f>
        <v>1148442</v>
      </c>
      <c r="N32" s="129">
        <f>SUM(N33+N38+N40+N42)</f>
        <v>1101278</v>
      </c>
      <c r="P32" s="50"/>
    </row>
    <row r="33" spans="1:28">
      <c r="A33" s="90"/>
      <c r="B33" s="91"/>
      <c r="C33" s="92"/>
      <c r="D33" s="93"/>
      <c r="E33" s="91"/>
      <c r="F33" s="91"/>
      <c r="H33" s="92"/>
      <c r="I33" s="91"/>
      <c r="J33" s="195" t="s">
        <v>162</v>
      </c>
      <c r="K33" s="91"/>
      <c r="L33" s="126" t="s">
        <v>163</v>
      </c>
      <c r="M33" s="129">
        <f>SUM(M34+M35+M36+M37)</f>
        <v>168205</v>
      </c>
      <c r="N33" s="129">
        <f>SUM(N34+N35+N36+N37)</f>
        <v>165374</v>
      </c>
    </row>
    <row r="34" spans="1:28">
      <c r="A34" s="90"/>
      <c r="B34" s="91"/>
      <c r="C34" s="92"/>
      <c r="D34" s="93"/>
      <c r="E34" s="91"/>
      <c r="F34" s="91"/>
      <c r="H34" s="92"/>
      <c r="I34" s="91"/>
      <c r="J34" s="195"/>
      <c r="K34" s="195" t="s">
        <v>174</v>
      </c>
      <c r="L34" s="210" t="s">
        <v>175</v>
      </c>
      <c r="M34" s="197">
        <v>108249</v>
      </c>
      <c r="N34" s="197">
        <v>108249</v>
      </c>
    </row>
    <row r="35" spans="1:28">
      <c r="A35" s="90"/>
      <c r="B35" s="91"/>
      <c r="C35" s="92"/>
      <c r="D35" s="93"/>
      <c r="E35" s="91"/>
      <c r="F35" s="91"/>
      <c r="H35" s="92"/>
      <c r="I35" s="91"/>
      <c r="J35" s="91">
        <v>2.2000000000000002</v>
      </c>
      <c r="K35" s="195" t="s">
        <v>153</v>
      </c>
      <c r="L35" s="210" t="s">
        <v>154</v>
      </c>
      <c r="M35" s="197">
        <v>56608</v>
      </c>
      <c r="N35" s="197">
        <v>53777</v>
      </c>
    </row>
    <row r="36" spans="1:28">
      <c r="A36" s="90"/>
      <c r="B36" s="91"/>
      <c r="C36" s="92"/>
      <c r="D36" s="93"/>
      <c r="E36" s="91"/>
      <c r="F36" s="91"/>
      <c r="H36" s="92"/>
      <c r="I36" s="91"/>
      <c r="J36" s="91"/>
      <c r="K36" s="195" t="s">
        <v>155</v>
      </c>
      <c r="L36" s="210" t="s">
        <v>132</v>
      </c>
      <c r="M36" s="197">
        <v>756</v>
      </c>
      <c r="N36" s="197">
        <v>756</v>
      </c>
    </row>
    <row r="37" spans="1:28">
      <c r="A37" s="90"/>
      <c r="B37" s="91"/>
      <c r="C37" s="92"/>
      <c r="D37" s="93"/>
      <c r="E37" s="91"/>
      <c r="F37" s="91"/>
      <c r="H37" s="92"/>
      <c r="I37" s="91"/>
      <c r="J37" s="91"/>
      <c r="K37" s="195" t="s">
        <v>156</v>
      </c>
      <c r="L37" s="210" t="s">
        <v>157</v>
      </c>
      <c r="M37" s="197">
        <v>2592</v>
      </c>
      <c r="N37" s="197">
        <v>2592</v>
      </c>
    </row>
    <row r="38" spans="1:28">
      <c r="A38" s="90"/>
      <c r="B38" s="91"/>
      <c r="C38" s="92"/>
      <c r="D38" s="93"/>
      <c r="E38" s="91"/>
      <c r="F38" s="91"/>
      <c r="H38" s="92"/>
      <c r="I38" s="91"/>
      <c r="J38" s="91">
        <v>2.5</v>
      </c>
      <c r="K38" s="195"/>
      <c r="L38" s="126" t="s">
        <v>141</v>
      </c>
      <c r="M38" s="129">
        <v>611330</v>
      </c>
      <c r="N38" s="129">
        <v>585426</v>
      </c>
      <c r="AB38">
        <v>497.25</v>
      </c>
    </row>
    <row r="39" spans="1:28">
      <c r="A39" s="90"/>
      <c r="B39" s="91"/>
      <c r="C39" s="92"/>
      <c r="D39" s="93"/>
      <c r="E39" s="91"/>
      <c r="F39" s="91"/>
      <c r="H39" s="92"/>
      <c r="I39" s="91"/>
      <c r="J39" s="91"/>
      <c r="K39" s="195" t="s">
        <v>142</v>
      </c>
      <c r="L39" s="210" t="s">
        <v>143</v>
      </c>
      <c r="M39" s="197">
        <v>611330</v>
      </c>
      <c r="N39" s="197">
        <v>585426</v>
      </c>
      <c r="AB39">
        <v>768.73</v>
      </c>
    </row>
    <row r="40" spans="1:28">
      <c r="A40" s="90"/>
      <c r="B40" s="91"/>
      <c r="C40" s="92"/>
      <c r="D40" s="93"/>
      <c r="E40" s="91"/>
      <c r="F40" s="91"/>
      <c r="H40" s="92"/>
      <c r="I40" s="91"/>
      <c r="J40" s="91">
        <v>2.6</v>
      </c>
      <c r="K40" s="91"/>
      <c r="L40" s="118" t="s">
        <v>50</v>
      </c>
      <c r="M40" s="129">
        <v>368582</v>
      </c>
      <c r="N40" s="129">
        <v>350153</v>
      </c>
      <c r="V40" s="3"/>
      <c r="AB40">
        <v>7759.25</v>
      </c>
    </row>
    <row r="41" spans="1:28">
      <c r="A41" s="90"/>
      <c r="B41" s="91"/>
      <c r="C41" s="92"/>
      <c r="D41" s="93"/>
      <c r="E41" s="91"/>
      <c r="F41" s="91"/>
      <c r="H41" s="92"/>
      <c r="I41" s="91"/>
      <c r="J41" s="91"/>
      <c r="K41" s="91">
        <v>6.3</v>
      </c>
      <c r="L41" s="194" t="s">
        <v>124</v>
      </c>
      <c r="M41" s="154">
        <v>368582</v>
      </c>
      <c r="N41" s="130">
        <v>350153</v>
      </c>
      <c r="V41" s="3"/>
      <c r="AB41">
        <v>25903.8</v>
      </c>
    </row>
    <row r="42" spans="1:28">
      <c r="A42" s="90"/>
      <c r="B42" s="91"/>
      <c r="C42" s="92"/>
      <c r="D42" s="93"/>
      <c r="E42" s="91"/>
      <c r="F42" s="91"/>
      <c r="H42" s="92"/>
      <c r="I42" s="91"/>
      <c r="J42" s="91">
        <v>2.8</v>
      </c>
      <c r="K42" s="91"/>
      <c r="L42" s="118" t="s">
        <v>52</v>
      </c>
      <c r="M42" s="120">
        <v>325</v>
      </c>
      <c r="N42" s="120">
        <v>325</v>
      </c>
      <c r="R42" s="198"/>
      <c r="S42" s="3"/>
      <c r="U42" s="50"/>
      <c r="V42" s="201"/>
      <c r="W42" s="3"/>
      <c r="X42" s="50"/>
      <c r="AB42">
        <v>2830.39</v>
      </c>
    </row>
    <row r="43" spans="1:28">
      <c r="A43" s="90"/>
      <c r="B43" s="91"/>
      <c r="C43" s="92"/>
      <c r="D43" s="93"/>
      <c r="E43" s="91"/>
      <c r="F43" s="91"/>
      <c r="H43" s="92"/>
      <c r="I43" s="91"/>
      <c r="J43" s="91"/>
      <c r="K43" s="91" t="s">
        <v>53</v>
      </c>
      <c r="L43" s="121" t="s">
        <v>54</v>
      </c>
      <c r="M43" s="156">
        <v>325</v>
      </c>
      <c r="N43" s="156">
        <v>325</v>
      </c>
      <c r="R43" s="3"/>
      <c r="U43" s="50"/>
      <c r="V43" s="201"/>
      <c r="W43" s="50"/>
      <c r="X43" s="50"/>
      <c r="AB43">
        <v>4768.68</v>
      </c>
    </row>
    <row r="44" spans="1:28">
      <c r="A44" s="90"/>
      <c r="B44" s="91"/>
      <c r="C44" s="92"/>
      <c r="D44" s="93"/>
      <c r="E44" s="91"/>
      <c r="F44" s="91"/>
      <c r="H44" s="92"/>
      <c r="I44" s="91"/>
      <c r="J44" s="91"/>
      <c r="K44" s="91"/>
      <c r="L44" s="121"/>
      <c r="M44" s="156"/>
      <c r="N44" s="156"/>
      <c r="R44" s="3"/>
      <c r="U44" s="50"/>
      <c r="V44" s="201"/>
      <c r="W44" s="50"/>
      <c r="X44" s="50"/>
      <c r="AB44">
        <v>13660.43</v>
      </c>
    </row>
    <row r="45" spans="1:28">
      <c r="A45" s="90"/>
      <c r="B45" s="91"/>
      <c r="C45" s="92"/>
      <c r="D45" s="93"/>
      <c r="E45" s="91"/>
      <c r="F45" s="91"/>
      <c r="H45" s="92"/>
      <c r="I45" s="91">
        <v>2</v>
      </c>
      <c r="J45" s="91"/>
      <c r="K45" s="91"/>
      <c r="L45" s="118" t="s">
        <v>150</v>
      </c>
      <c r="M45" s="120">
        <f>SUM(M46+M48)</f>
        <v>380821</v>
      </c>
      <c r="N45" s="120">
        <f>SUM(N46+N48)</f>
        <v>371400</v>
      </c>
      <c r="R45" s="3"/>
      <c r="U45" s="50"/>
      <c r="V45" s="201"/>
      <c r="W45" s="50"/>
      <c r="X45" s="50"/>
      <c r="AB45">
        <v>6892.57</v>
      </c>
    </row>
    <row r="46" spans="1:28">
      <c r="A46" s="90"/>
      <c r="B46" s="91"/>
      <c r="C46" s="92"/>
      <c r="D46" s="93"/>
      <c r="E46" s="91"/>
      <c r="F46" s="91"/>
      <c r="H46" s="92"/>
      <c r="I46" s="91"/>
      <c r="J46" s="131" t="s">
        <v>151</v>
      </c>
      <c r="K46" s="91"/>
      <c r="L46" s="118" t="s">
        <v>152</v>
      </c>
      <c r="M46" s="120">
        <v>170876</v>
      </c>
      <c r="N46" s="120">
        <v>162721</v>
      </c>
      <c r="R46" s="3"/>
      <c r="U46" s="50"/>
      <c r="V46" s="201"/>
      <c r="W46" s="50"/>
      <c r="X46" s="50"/>
      <c r="AB46">
        <v>1263.08</v>
      </c>
    </row>
    <row r="47" spans="1:28">
      <c r="A47" s="90"/>
      <c r="B47" s="91"/>
      <c r="C47" s="92"/>
      <c r="D47" s="93"/>
      <c r="E47" s="91"/>
      <c r="F47" s="91"/>
      <c r="H47" s="92"/>
      <c r="I47" s="91"/>
      <c r="J47" s="91"/>
      <c r="K47" s="195" t="s">
        <v>158</v>
      </c>
      <c r="L47" s="194" t="s">
        <v>152</v>
      </c>
      <c r="M47" s="156">
        <v>170876</v>
      </c>
      <c r="N47" s="156">
        <v>162721</v>
      </c>
      <c r="R47" s="3"/>
      <c r="U47" s="50"/>
      <c r="V47" s="201"/>
      <c r="W47" s="50"/>
      <c r="X47" s="50"/>
      <c r="AB47" s="3">
        <f>SUM(AB38:AB46)</f>
        <v>64344.18</v>
      </c>
    </row>
    <row r="48" spans="1:28">
      <c r="A48" s="90"/>
      <c r="B48" s="91"/>
      <c r="C48" s="92"/>
      <c r="D48" s="93"/>
      <c r="E48" s="91"/>
      <c r="F48" s="91"/>
      <c r="H48" s="92"/>
      <c r="I48" s="91"/>
      <c r="J48" s="131" t="s">
        <v>159</v>
      </c>
      <c r="K48" s="195"/>
      <c r="L48" s="118" t="s">
        <v>160</v>
      </c>
      <c r="M48" s="120">
        <f>SUM(M49+M50)</f>
        <v>209945</v>
      </c>
      <c r="N48" s="120">
        <f>SUM(N49+N50)</f>
        <v>208679</v>
      </c>
      <c r="Y48" s="50"/>
    </row>
    <row r="49" spans="1:26">
      <c r="A49" s="90"/>
      <c r="B49" s="91"/>
      <c r="C49" s="92"/>
      <c r="D49" s="93"/>
      <c r="E49" s="91"/>
      <c r="F49" s="91"/>
      <c r="H49" s="92"/>
      <c r="I49" s="91"/>
      <c r="J49" s="91"/>
      <c r="K49" s="195" t="s">
        <v>161</v>
      </c>
      <c r="L49" s="194" t="s">
        <v>62</v>
      </c>
      <c r="M49" s="203">
        <v>200000</v>
      </c>
      <c r="N49" s="203">
        <v>199231</v>
      </c>
    </row>
    <row r="50" spans="1:26">
      <c r="A50" s="90"/>
      <c r="B50" s="91"/>
      <c r="C50" s="92"/>
      <c r="D50" s="93"/>
      <c r="E50" s="91"/>
      <c r="F50" s="91"/>
      <c r="H50" s="92"/>
      <c r="I50" s="91"/>
      <c r="J50" s="91"/>
      <c r="K50" s="195" t="s">
        <v>169</v>
      </c>
      <c r="L50" s="194" t="s">
        <v>170</v>
      </c>
      <c r="M50" s="203">
        <v>9945</v>
      </c>
      <c r="N50" s="203">
        <v>9448</v>
      </c>
    </row>
    <row r="51" spans="1:26">
      <c r="A51" s="90"/>
      <c r="B51" s="91"/>
      <c r="C51" s="92"/>
      <c r="D51" s="93"/>
      <c r="E51" s="91"/>
      <c r="F51" s="91"/>
      <c r="H51" s="92"/>
      <c r="I51" s="91"/>
      <c r="J51" s="91"/>
      <c r="K51" s="195"/>
      <c r="L51" s="194"/>
      <c r="M51" s="203"/>
      <c r="N51" s="203"/>
    </row>
    <row r="52" spans="1:26">
      <c r="A52" s="90"/>
      <c r="B52" s="91"/>
      <c r="C52" s="92"/>
      <c r="D52" s="93"/>
      <c r="E52" s="91"/>
      <c r="F52" s="91"/>
      <c r="H52" s="92"/>
      <c r="I52" s="91">
        <v>2</v>
      </c>
      <c r="J52" s="91">
        <v>2.6</v>
      </c>
      <c r="K52" s="195"/>
      <c r="L52" s="118" t="s">
        <v>173</v>
      </c>
      <c r="M52" s="120">
        <v>183118</v>
      </c>
      <c r="N52" s="120">
        <v>175359</v>
      </c>
      <c r="Z52" s="59"/>
    </row>
    <row r="53" spans="1:26">
      <c r="A53" s="90"/>
      <c r="B53" s="91"/>
      <c r="C53" s="92"/>
      <c r="D53" s="93"/>
      <c r="E53" s="91"/>
      <c r="F53" s="91"/>
      <c r="H53" s="92"/>
      <c r="I53" s="91"/>
      <c r="J53" s="91">
        <v>6</v>
      </c>
      <c r="K53" s="195" t="s">
        <v>171</v>
      </c>
      <c r="L53" s="194" t="s">
        <v>172</v>
      </c>
      <c r="M53" s="203">
        <v>183118</v>
      </c>
      <c r="N53" s="203">
        <v>175359</v>
      </c>
    </row>
    <row r="54" spans="1:26">
      <c r="A54" s="90"/>
      <c r="B54" s="91"/>
      <c r="C54" s="92"/>
      <c r="D54" s="93"/>
      <c r="E54" s="91"/>
      <c r="F54" s="91"/>
      <c r="H54" s="92"/>
      <c r="I54" s="91"/>
      <c r="J54" s="91"/>
      <c r="K54" s="195"/>
      <c r="L54" s="194" t="s">
        <v>145</v>
      </c>
      <c r="M54" s="203">
        <f>SUM(M20+M32+M45+M52)</f>
        <v>5004694</v>
      </c>
      <c r="N54" s="203">
        <f>SUM(N20+N32+N45+N52)</f>
        <v>4940350</v>
      </c>
    </row>
    <row r="55" spans="1:26">
      <c r="A55" s="90"/>
      <c r="B55" s="91"/>
      <c r="C55" s="92"/>
      <c r="D55" s="93"/>
      <c r="E55" s="91"/>
      <c r="F55" s="91"/>
      <c r="H55" s="92"/>
      <c r="I55" s="91"/>
      <c r="J55" s="91"/>
      <c r="K55" s="195"/>
      <c r="L55" s="195" t="s">
        <v>146</v>
      </c>
      <c r="M55" s="125"/>
      <c r="N55" s="229">
        <v>64344</v>
      </c>
      <c r="Q55" s="50"/>
      <c r="S55" s="3"/>
    </row>
    <row r="56" spans="1:26">
      <c r="A56" s="90"/>
      <c r="B56" s="91"/>
      <c r="C56" s="92"/>
      <c r="D56" s="93"/>
      <c r="E56" s="91"/>
      <c r="F56" s="91"/>
      <c r="H56" s="92"/>
      <c r="I56" s="91"/>
      <c r="J56" s="91"/>
      <c r="K56" s="195"/>
      <c r="L56" s="195" t="s">
        <v>164</v>
      </c>
      <c r="M56" s="229">
        <v>387612</v>
      </c>
      <c r="N56" s="229"/>
      <c r="Q56" s="50"/>
      <c r="S56" s="3"/>
    </row>
    <row r="57" spans="1:26">
      <c r="A57" s="90"/>
      <c r="B57" s="91"/>
      <c r="C57" s="92"/>
      <c r="D57" s="93"/>
      <c r="E57" s="91"/>
      <c r="F57" s="91"/>
      <c r="H57" s="92"/>
      <c r="I57" s="91"/>
      <c r="J57" s="91"/>
      <c r="K57" s="195"/>
      <c r="L57" s="131" t="s">
        <v>147</v>
      </c>
      <c r="M57" s="125">
        <f>SUM(M54+M56)</f>
        <v>5392306</v>
      </c>
      <c r="N57" s="125">
        <f>SUM(N54+N55)</f>
        <v>5004694</v>
      </c>
      <c r="Q57" s="50"/>
      <c r="S57" s="3"/>
    </row>
    <row r="58" spans="1:26">
      <c r="A58" s="90"/>
      <c r="B58" s="91"/>
      <c r="C58" s="92"/>
      <c r="D58" s="93"/>
      <c r="E58" s="91"/>
      <c r="F58" s="91"/>
      <c r="H58" s="92"/>
      <c r="I58" s="91"/>
      <c r="J58" s="91"/>
      <c r="K58" s="195"/>
      <c r="L58" s="228"/>
      <c r="M58" s="125"/>
      <c r="N58" s="125"/>
      <c r="Q58" s="50"/>
      <c r="S58" s="3"/>
    </row>
    <row r="59" spans="1:26">
      <c r="A59" s="90"/>
      <c r="B59" s="91"/>
      <c r="C59" s="92"/>
      <c r="D59" s="93"/>
      <c r="E59" s="91"/>
      <c r="F59" s="91"/>
      <c r="H59" s="92"/>
      <c r="I59" s="91"/>
      <c r="J59" s="91"/>
      <c r="K59" s="195"/>
      <c r="L59" s="195"/>
      <c r="M59" s="122"/>
      <c r="N59" s="229"/>
      <c r="Q59" s="50"/>
      <c r="S59" s="3"/>
    </row>
    <row r="60" spans="1:26">
      <c r="A60" s="90"/>
      <c r="B60" s="91"/>
      <c r="C60" s="92"/>
      <c r="D60" s="93"/>
      <c r="E60" s="91"/>
      <c r="F60" s="91"/>
      <c r="H60" s="92"/>
      <c r="I60" s="91"/>
      <c r="J60" s="131"/>
      <c r="K60" s="131"/>
      <c r="L60" s="118"/>
      <c r="M60" s="120"/>
      <c r="N60" s="120"/>
      <c r="T60" s="3"/>
      <c r="U60" s="3"/>
    </row>
    <row r="61" spans="1:26">
      <c r="A61" s="90"/>
      <c r="B61" s="91"/>
      <c r="C61" s="92"/>
      <c r="D61" s="93"/>
      <c r="E61" s="91"/>
      <c r="F61" s="91"/>
      <c r="H61" s="92"/>
      <c r="I61" s="91"/>
      <c r="J61" s="131"/>
      <c r="K61" s="131"/>
      <c r="L61" s="194"/>
      <c r="M61" s="203"/>
      <c r="N61" s="203"/>
      <c r="T61" s="3"/>
      <c r="U61" s="3"/>
    </row>
    <row r="62" spans="1:26">
      <c r="A62" s="90"/>
      <c r="B62" s="91"/>
      <c r="C62" s="92"/>
      <c r="D62" s="93"/>
      <c r="E62" s="91"/>
      <c r="F62" s="91"/>
      <c r="H62" s="92"/>
      <c r="I62" s="91"/>
      <c r="J62" s="91"/>
      <c r="K62" s="195"/>
      <c r="L62" s="194"/>
      <c r="M62" s="123"/>
      <c r="N62" s="123"/>
      <c r="T62" s="3"/>
      <c r="U62" s="3"/>
    </row>
    <row r="63" spans="1:26">
      <c r="A63" s="90"/>
      <c r="B63" s="91"/>
      <c r="C63" s="92"/>
      <c r="D63" s="93"/>
      <c r="E63" s="91"/>
      <c r="F63" s="91"/>
      <c r="H63" s="92"/>
      <c r="I63" s="91"/>
      <c r="J63" s="91"/>
      <c r="K63" s="195"/>
      <c r="L63" s="194"/>
      <c r="M63" s="123"/>
      <c r="N63" s="214"/>
      <c r="T63" s="3"/>
      <c r="U63" s="3"/>
    </row>
    <row r="64" spans="1:26">
      <c r="A64" s="90"/>
      <c r="B64" s="91"/>
      <c r="C64" s="92"/>
      <c r="D64" s="93"/>
      <c r="E64" s="91"/>
      <c r="F64" s="91"/>
      <c r="H64" s="92"/>
      <c r="I64" s="91"/>
      <c r="J64" s="131"/>
      <c r="K64" s="131"/>
      <c r="L64" s="118"/>
      <c r="M64" s="120"/>
      <c r="N64" s="213"/>
      <c r="Q64" s="50"/>
      <c r="T64" s="3"/>
      <c r="U64" s="3"/>
      <c r="W64" s="50" t="e">
        <f>6553.38-#REF!</f>
        <v>#REF!</v>
      </c>
    </row>
    <row r="65" spans="1:20">
      <c r="A65" s="90"/>
      <c r="B65" s="91"/>
      <c r="D65" s="93"/>
      <c r="E65" s="91"/>
      <c r="F65" s="91"/>
      <c r="G65" s="91"/>
      <c r="I65" s="91"/>
      <c r="J65" s="91"/>
      <c r="K65" s="195"/>
      <c r="L65" s="194"/>
      <c r="M65" s="203"/>
      <c r="N65" s="225"/>
      <c r="P65" s="167"/>
      <c r="R65" s="3"/>
    </row>
    <row r="66" spans="1:20">
      <c r="A66" s="90"/>
      <c r="B66" s="91"/>
      <c r="D66" s="93"/>
      <c r="E66" s="91"/>
      <c r="F66" s="91"/>
      <c r="G66" s="91"/>
      <c r="I66" s="91"/>
      <c r="J66" s="131"/>
      <c r="K66" s="91"/>
      <c r="L66" s="118"/>
      <c r="M66" s="120"/>
      <c r="N66" s="213"/>
      <c r="P66" s="167"/>
      <c r="R66" s="3"/>
    </row>
    <row r="67" spans="1:20">
      <c r="A67" s="90"/>
      <c r="B67" s="91"/>
      <c r="C67" s="91"/>
      <c r="D67" s="93"/>
      <c r="E67" s="91"/>
      <c r="F67" s="91"/>
      <c r="G67" s="91"/>
      <c r="I67" s="91"/>
      <c r="J67" s="91"/>
      <c r="K67" s="195"/>
      <c r="L67" s="194"/>
      <c r="M67" s="123"/>
      <c r="N67" s="214"/>
      <c r="P67" s="167"/>
      <c r="R67" s="3"/>
    </row>
    <row r="68" spans="1:20">
      <c r="A68" s="223"/>
      <c r="B68" s="91"/>
      <c r="C68" s="91"/>
      <c r="D68" s="93"/>
      <c r="E68" s="91"/>
      <c r="F68" s="91"/>
      <c r="G68" s="91"/>
      <c r="I68" s="173"/>
      <c r="J68" s="91"/>
      <c r="K68" s="91"/>
      <c r="L68" s="124"/>
      <c r="M68" s="142"/>
      <c r="N68" s="142"/>
      <c r="P68" s="146"/>
      <c r="R68" s="3"/>
      <c r="T68" t="e">
        <f>SUM(#REF!)</f>
        <v>#REF!</v>
      </c>
    </row>
    <row r="69" spans="1:20">
      <c r="A69" s="134"/>
      <c r="B69" s="91"/>
      <c r="C69" s="91"/>
      <c r="D69" s="93"/>
      <c r="E69" s="91"/>
      <c r="F69" s="91"/>
      <c r="G69" s="91"/>
      <c r="I69" s="173"/>
      <c r="J69" s="91"/>
      <c r="K69" s="91"/>
      <c r="L69" s="118"/>
      <c r="M69" s="120"/>
      <c r="N69" s="213"/>
      <c r="P69" s="167"/>
      <c r="R69" s="3"/>
    </row>
    <row r="70" spans="1:20">
      <c r="A70" s="134"/>
      <c r="B70" s="91"/>
      <c r="C70" s="91"/>
      <c r="D70" s="93"/>
      <c r="E70" s="91"/>
      <c r="F70" s="91"/>
      <c r="G70" s="91"/>
      <c r="I70" s="173"/>
      <c r="J70" s="91"/>
      <c r="K70" s="91"/>
      <c r="L70" s="118"/>
      <c r="M70" s="120"/>
      <c r="N70" s="213"/>
      <c r="P70" s="167"/>
      <c r="R70" s="3"/>
    </row>
    <row r="71" spans="1:20">
      <c r="A71" s="134"/>
      <c r="B71" s="211"/>
      <c r="C71" s="211"/>
      <c r="D71" s="212"/>
      <c r="E71" s="211"/>
      <c r="F71" s="211"/>
      <c r="G71" s="211"/>
      <c r="H71" s="175"/>
      <c r="I71" s="185"/>
      <c r="J71" s="211"/>
      <c r="K71" s="211"/>
      <c r="L71" s="226"/>
      <c r="M71" s="227"/>
      <c r="N71" s="227"/>
      <c r="P71" s="167"/>
      <c r="Q71" s="50" t="e">
        <f>+#REF!-#REF!</f>
        <v>#REF!</v>
      </c>
    </row>
    <row r="72" spans="1:20">
      <c r="A72" s="134"/>
      <c r="D72" s="135"/>
      <c r="L72" s="224"/>
      <c r="M72" s="141"/>
      <c r="N72" s="141"/>
      <c r="P72" s="167"/>
    </row>
    <row r="73" spans="1:20">
      <c r="A73" s="134"/>
      <c r="D73" s="135"/>
      <c r="L73" s="140"/>
      <c r="M73" s="189"/>
      <c r="N73" s="189"/>
      <c r="P73" s="167"/>
      <c r="R73" s="3"/>
    </row>
    <row r="74" spans="1:20">
      <c r="A74" s="208"/>
      <c r="B74" s="209"/>
      <c r="D74" s="135"/>
      <c r="L74" s="140"/>
      <c r="M74" s="141"/>
      <c r="N74" s="141"/>
      <c r="P74" s="167"/>
      <c r="Q74" s="50"/>
    </row>
    <row r="75" spans="1:20">
      <c r="J75" s="143"/>
      <c r="L75" s="140"/>
      <c r="M75" s="142"/>
      <c r="N75" s="144"/>
      <c r="O75" s="95"/>
    </row>
    <row r="76" spans="1:20">
      <c r="J76" s="143"/>
      <c r="L76" s="140"/>
      <c r="M76" s="141"/>
      <c r="N76" s="144"/>
      <c r="O76" s="95"/>
    </row>
    <row r="77" spans="1:20">
      <c r="J77" s="143"/>
      <c r="L77" s="126"/>
      <c r="M77" s="142"/>
      <c r="N77" s="144"/>
      <c r="O77" s="95"/>
    </row>
    <row r="78" spans="1:20">
      <c r="J78" s="143"/>
      <c r="L78" s="140"/>
      <c r="M78" s="142"/>
      <c r="N78" s="144"/>
      <c r="O78" s="95"/>
      <c r="R78" s="50"/>
    </row>
    <row r="79" spans="1:20">
      <c r="J79" s="143"/>
      <c r="L79" s="140"/>
      <c r="M79" s="141"/>
      <c r="N79" s="145"/>
      <c r="O79" s="95"/>
    </row>
    <row r="80" spans="1:20">
      <c r="J80" s="143"/>
      <c r="L80" s="140"/>
      <c r="M80" s="141"/>
      <c r="N80" s="145"/>
      <c r="O80" s="95"/>
    </row>
    <row r="81" spans="10:15">
      <c r="J81" s="143"/>
      <c r="L81" s="126"/>
      <c r="M81" s="142"/>
      <c r="N81" s="145"/>
      <c r="O81" s="95"/>
    </row>
    <row r="82" spans="10:15">
      <c r="J82" s="143"/>
      <c r="L82" s="140"/>
      <c r="M82" s="141"/>
      <c r="N82" s="145"/>
      <c r="O82" s="95"/>
    </row>
    <row r="83" spans="10:15">
      <c r="J83" s="143"/>
      <c r="L83" s="140"/>
      <c r="M83" s="142"/>
      <c r="N83" s="144"/>
      <c r="O83" s="95"/>
    </row>
    <row r="84" spans="10:15">
      <c r="J84" s="143"/>
      <c r="L84" s="126"/>
      <c r="M84" s="142"/>
      <c r="N84" s="145"/>
      <c r="O84" s="95"/>
    </row>
    <row r="85" spans="10:15">
      <c r="J85" s="143"/>
      <c r="K85" s="146"/>
      <c r="L85" s="140"/>
      <c r="M85" s="141"/>
      <c r="N85" s="142"/>
      <c r="O85" s="95"/>
    </row>
    <row r="86" spans="10:15">
      <c r="J86" s="143"/>
      <c r="L86" s="140"/>
      <c r="M86" s="141"/>
      <c r="N86" s="145"/>
      <c r="O86" s="95"/>
    </row>
    <row r="87" spans="10:15">
      <c r="J87" s="143"/>
      <c r="L87" s="140"/>
      <c r="M87" s="144"/>
      <c r="N87" s="145"/>
      <c r="O87" s="95"/>
    </row>
    <row r="88" spans="10:15">
      <c r="J88" s="143"/>
      <c r="L88" s="140"/>
      <c r="M88" s="141"/>
      <c r="N88" s="144"/>
      <c r="O88" s="95"/>
    </row>
    <row r="89" spans="10:15">
      <c r="J89" s="143"/>
      <c r="L89" s="140"/>
      <c r="M89" s="141"/>
      <c r="N89" s="145"/>
      <c r="O89" s="95"/>
    </row>
    <row r="90" spans="10:15">
      <c r="J90" s="143"/>
      <c r="L90" s="140"/>
      <c r="M90" s="141"/>
      <c r="N90" s="145"/>
      <c r="O90" s="95"/>
    </row>
    <row r="91" spans="10:15">
      <c r="J91" s="143"/>
      <c r="L91" s="140"/>
      <c r="M91" s="141"/>
      <c r="N91" s="145"/>
      <c r="O91" s="95"/>
    </row>
    <row r="92" spans="10:15">
      <c r="J92" s="143"/>
      <c r="L92" s="126"/>
      <c r="M92" s="141"/>
      <c r="N92" s="145"/>
      <c r="O92" s="95"/>
    </row>
    <row r="93" spans="10:15">
      <c r="J93" s="143"/>
      <c r="L93" s="140"/>
      <c r="M93" s="141"/>
      <c r="N93" s="145"/>
      <c r="O93" s="95"/>
    </row>
    <row r="94" spans="10:15">
      <c r="J94" s="143"/>
      <c r="L94" s="126"/>
      <c r="M94" s="141"/>
      <c r="N94" s="145"/>
      <c r="O94" s="95"/>
    </row>
    <row r="95" spans="10:15">
      <c r="J95" s="143"/>
      <c r="L95" s="126"/>
      <c r="M95" s="142"/>
      <c r="N95" s="145"/>
      <c r="O95" s="95"/>
    </row>
    <row r="96" spans="10:15">
      <c r="J96" s="143"/>
      <c r="L96" s="126"/>
      <c r="M96" s="142"/>
      <c r="N96" s="144"/>
      <c r="O96" s="95"/>
    </row>
    <row r="97" spans="10:16">
      <c r="J97" s="143"/>
      <c r="L97" s="140"/>
      <c r="M97" s="142"/>
      <c r="N97" s="144"/>
      <c r="O97" s="141"/>
      <c r="P97" s="141"/>
    </row>
    <row r="98" spans="10:16">
      <c r="J98" s="143"/>
      <c r="L98" s="140"/>
      <c r="M98" s="142"/>
      <c r="N98" s="144"/>
      <c r="O98" s="141"/>
      <c r="P98" s="141"/>
    </row>
    <row r="99" spans="10:16">
      <c r="J99" s="147"/>
      <c r="L99" s="140"/>
      <c r="M99" s="148"/>
      <c r="N99" s="142"/>
      <c r="O99" s="141"/>
      <c r="P99" s="141"/>
    </row>
    <row r="100" spans="10:16">
      <c r="J100" s="147"/>
      <c r="L100" s="140"/>
      <c r="M100" s="142"/>
      <c r="N100" s="148"/>
      <c r="O100" s="141"/>
      <c r="P100" s="141"/>
    </row>
    <row r="101" spans="10:16">
      <c r="J101" s="143"/>
      <c r="L101" s="126"/>
      <c r="M101" s="142"/>
      <c r="N101" s="142"/>
      <c r="O101" s="141"/>
      <c r="P101" s="141"/>
    </row>
    <row r="102" spans="10:16">
      <c r="J102" s="143"/>
      <c r="L102" s="140"/>
      <c r="M102" s="141"/>
      <c r="N102" s="142"/>
      <c r="O102" s="141"/>
      <c r="P102" s="141"/>
    </row>
    <row r="103" spans="10:16">
      <c r="J103" s="143"/>
      <c r="L103" s="140"/>
      <c r="M103" s="141"/>
      <c r="N103" s="142"/>
      <c r="O103" s="95"/>
    </row>
    <row r="104" spans="10:16">
      <c r="J104" s="143"/>
      <c r="L104" s="126"/>
      <c r="M104" s="142"/>
      <c r="N104" s="141"/>
      <c r="O104" s="95"/>
    </row>
    <row r="105" spans="10:16">
      <c r="L105" s="140"/>
      <c r="M105" s="142"/>
      <c r="N105" s="142"/>
      <c r="O105" s="95"/>
    </row>
    <row r="106" spans="10:16">
      <c r="L106" s="140"/>
      <c r="M106" s="141"/>
      <c r="N106" s="142"/>
      <c r="O106" s="95"/>
    </row>
    <row r="107" spans="10:16">
      <c r="L107" s="126"/>
      <c r="M107" s="141"/>
      <c r="N107" s="141"/>
      <c r="O107" s="95"/>
    </row>
    <row r="108" spans="10:16">
      <c r="L108" s="140"/>
      <c r="M108" s="142"/>
      <c r="N108" s="95"/>
      <c r="O108" s="95"/>
    </row>
    <row r="109" spans="10:16">
      <c r="L109" s="126"/>
      <c r="M109" s="149"/>
      <c r="N109" s="142"/>
      <c r="O109" s="95"/>
    </row>
    <row r="110" spans="10:16">
      <c r="L110" s="126"/>
      <c r="M110" s="95"/>
      <c r="N110" s="149"/>
      <c r="O110" s="95"/>
    </row>
    <row r="111" spans="10:16">
      <c r="L111" s="140"/>
      <c r="M111" s="95"/>
      <c r="N111" s="149"/>
      <c r="O111" s="95"/>
    </row>
    <row r="112" spans="10:16">
      <c r="L112" s="140"/>
      <c r="M112" s="149"/>
      <c r="N112" s="95"/>
      <c r="O112" s="95"/>
    </row>
    <row r="113" spans="1:17">
      <c r="L113" s="140"/>
      <c r="M113" s="149"/>
      <c r="N113" s="149"/>
      <c r="O113" s="95"/>
    </row>
    <row r="114" spans="1:17">
      <c r="L114" s="140"/>
      <c r="M114" s="149"/>
      <c r="N114" s="149"/>
      <c r="O114" s="95"/>
    </row>
    <row r="115" spans="1:17">
      <c r="L115" s="140"/>
      <c r="M115" s="95"/>
      <c r="N115" s="149"/>
      <c r="O115" s="95"/>
    </row>
    <row r="116" spans="1:17">
      <c r="L116" s="140"/>
      <c r="M116" s="95"/>
      <c r="N116" s="149"/>
      <c r="O116" s="140"/>
      <c r="P116" s="95"/>
      <c r="Q116" s="95"/>
    </row>
    <row r="117" spans="1:17">
      <c r="L117" s="140"/>
      <c r="M117" s="149"/>
      <c r="N117" s="95"/>
      <c r="O117" s="95"/>
    </row>
    <row r="118" spans="1:17">
      <c r="J118" s="143"/>
      <c r="L118" s="140"/>
      <c r="M118" s="149"/>
      <c r="N118" s="149"/>
      <c r="O118" s="95"/>
    </row>
    <row r="119" spans="1:17">
      <c r="J119" s="143"/>
      <c r="L119" s="140"/>
      <c r="M119" s="149"/>
      <c r="N119" s="149"/>
      <c r="O119" s="95"/>
    </row>
    <row r="120" spans="1:17">
      <c r="L120" s="140"/>
      <c r="M120" s="95"/>
      <c r="N120" s="149"/>
      <c r="O120" s="95"/>
    </row>
    <row r="121" spans="1:17">
      <c r="L121" s="140"/>
      <c r="M121" s="149"/>
      <c r="N121" s="95"/>
      <c r="O121" s="95"/>
    </row>
    <row r="122" spans="1:17">
      <c r="L122" s="140"/>
      <c r="M122" s="95"/>
      <c r="N122" s="149"/>
      <c r="O122" s="95"/>
    </row>
    <row r="123" spans="1:17">
      <c r="L123" s="140"/>
      <c r="M123" s="95"/>
      <c r="N123" s="95"/>
      <c r="O123" s="95"/>
    </row>
    <row r="124" spans="1:17">
      <c r="J124" s="143"/>
      <c r="L124" s="140"/>
      <c r="M124" s="95"/>
      <c r="N124" s="95"/>
      <c r="O124" s="95"/>
    </row>
    <row r="125" spans="1:17">
      <c r="K125" s="143"/>
      <c r="M125" s="149"/>
      <c r="N125" s="95"/>
      <c r="O125" s="95"/>
    </row>
    <row r="126" spans="1:17">
      <c r="J126" s="143"/>
      <c r="K126" s="143"/>
      <c r="M126" s="95"/>
      <c r="N126" s="149"/>
      <c r="O126" s="95"/>
    </row>
    <row r="127" spans="1:17">
      <c r="K127" s="143"/>
      <c r="M127" s="149"/>
      <c r="N127" s="95"/>
      <c r="O127" s="95"/>
    </row>
    <row r="128" spans="1:17">
      <c r="A128" t="s">
        <v>67</v>
      </c>
      <c r="M128" s="149"/>
      <c r="N128" s="149"/>
    </row>
    <row r="129" spans="13:14">
      <c r="M129" s="95"/>
      <c r="N129" s="149"/>
    </row>
    <row r="130" spans="13:14">
      <c r="M130" s="95"/>
      <c r="N130" s="95"/>
    </row>
  </sheetData>
  <mergeCells count="8">
    <mergeCell ref="A17:H17"/>
    <mergeCell ref="I17:K17"/>
    <mergeCell ref="A9:N9"/>
    <mergeCell ref="A10:N10"/>
    <mergeCell ref="M11:N11"/>
    <mergeCell ref="M12:N12"/>
    <mergeCell ref="A16:K16"/>
    <mergeCell ref="L16:N16"/>
  </mergeCells>
  <pageMargins left="1.04" right="0.75" top="0.4" bottom="0.18" header="0.25" footer="0.17"/>
  <pageSetup scale="7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opLeftCell="D1" zoomScaleNormal="100" workbookViewId="0">
      <selection activeCell="J22" sqref="J22"/>
    </sheetView>
  </sheetViews>
  <sheetFormatPr baseColWidth="10" defaultColWidth="11.42578125" defaultRowHeight="12.75"/>
  <cols>
    <col min="1" max="1" width="6.42578125" hidden="1" customWidth="1"/>
    <col min="2" max="2" width="2.5703125" hidden="1" customWidth="1"/>
    <col min="3" max="3" width="11.42578125" hidden="1" customWidth="1"/>
    <col min="4" max="4" width="11.140625" customWidth="1"/>
    <col min="5" max="5" width="11.42578125" customWidth="1"/>
    <col min="6" max="6" width="22" customWidth="1"/>
    <col min="7" max="7" width="26.5703125" style="1" customWidth="1"/>
  </cols>
  <sheetData>
    <row r="1" spans="4:14">
      <c r="G1"/>
      <c r="M1" s="3"/>
      <c r="N1" s="3"/>
    </row>
    <row r="2" spans="4:14">
      <c r="G2"/>
      <c r="M2" s="3"/>
      <c r="N2" s="3"/>
    </row>
    <row r="3" spans="4:14">
      <c r="G3"/>
      <c r="M3" s="3"/>
      <c r="N3" s="3"/>
    </row>
    <row r="4" spans="4:14">
      <c r="G4"/>
      <c r="M4" s="3"/>
      <c r="N4" s="3"/>
    </row>
    <row r="5" spans="4:14">
      <c r="G5"/>
      <c r="M5" s="3"/>
      <c r="N5" s="3"/>
    </row>
    <row r="6" spans="4:14">
      <c r="G6"/>
      <c r="M6" s="3"/>
      <c r="N6" s="3"/>
    </row>
    <row r="7" spans="4:14">
      <c r="G7"/>
      <c r="M7" s="3"/>
      <c r="N7" s="3"/>
    </row>
    <row r="9" spans="4:14" ht="15.75">
      <c r="D9" s="261" t="s">
        <v>68</v>
      </c>
      <c r="E9" s="261"/>
      <c r="F9" s="261"/>
      <c r="G9" s="261"/>
      <c r="H9" s="51"/>
    </row>
    <row r="10" spans="4:14" ht="15.75">
      <c r="D10" s="261" t="s">
        <v>69</v>
      </c>
      <c r="E10" s="261"/>
      <c r="F10" s="261"/>
      <c r="G10" s="261"/>
      <c r="H10" s="51"/>
    </row>
    <row r="11" spans="4:14" ht="15.75">
      <c r="D11" s="261" t="s">
        <v>167</v>
      </c>
      <c r="E11" s="261"/>
      <c r="F11" s="261"/>
      <c r="G11" s="261"/>
      <c r="H11" s="51"/>
    </row>
    <row r="12" spans="4:14" ht="15.75">
      <c r="D12" s="2"/>
      <c r="E12" s="2"/>
      <c r="F12" s="2"/>
      <c r="G12" s="68"/>
      <c r="H12" s="51"/>
    </row>
    <row r="13" spans="4:14" ht="15.75">
      <c r="D13" s="2"/>
      <c r="E13" s="2"/>
      <c r="F13" s="2"/>
      <c r="G13" s="68"/>
      <c r="H13" s="51"/>
    </row>
    <row r="14" spans="4:14" ht="15">
      <c r="D14" s="51"/>
      <c r="E14" s="51"/>
      <c r="F14" s="51"/>
      <c r="G14" s="68"/>
      <c r="H14" s="51"/>
    </row>
    <row r="15" spans="4:14" ht="15">
      <c r="D15" s="51" t="s">
        <v>70</v>
      </c>
      <c r="E15" s="51"/>
      <c r="F15" s="51"/>
      <c r="G15" s="69">
        <v>22897967</v>
      </c>
      <c r="H15" s="51"/>
    </row>
    <row r="16" spans="4:14" ht="15" hidden="1">
      <c r="D16" s="51" t="s">
        <v>71</v>
      </c>
      <c r="E16" s="51"/>
      <c r="F16" s="70"/>
      <c r="G16" s="69" t="s">
        <v>72</v>
      </c>
      <c r="H16" s="51"/>
    </row>
    <row r="17" spans="4:8" ht="15">
      <c r="D17" s="51" t="s">
        <v>73</v>
      </c>
      <c r="E17" s="51"/>
      <c r="F17" s="51"/>
      <c r="G17" s="205">
        <v>370</v>
      </c>
      <c r="H17" s="51"/>
    </row>
    <row r="18" spans="4:8" ht="15.75">
      <c r="D18" s="51"/>
      <c r="E18" s="51"/>
      <c r="F18" s="51"/>
      <c r="G18" s="206"/>
      <c r="H18" s="2"/>
    </row>
    <row r="19" spans="4:8" ht="15">
      <c r="D19" s="51"/>
      <c r="E19" s="51"/>
      <c r="F19" s="51"/>
      <c r="G19" s="71"/>
      <c r="H19" s="51"/>
    </row>
    <row r="20" spans="4:8" ht="15.75">
      <c r="D20" s="51" t="s">
        <v>74</v>
      </c>
      <c r="E20" s="51"/>
      <c r="F20" s="51"/>
      <c r="G20" s="72">
        <f>+G15+G17+G18</f>
        <v>22898337</v>
      </c>
      <c r="H20" s="51"/>
    </row>
    <row r="21" spans="4:8" ht="15">
      <c r="D21" s="51"/>
      <c r="E21" s="51"/>
      <c r="F21" s="51"/>
      <c r="G21" s="73"/>
      <c r="H21" s="51"/>
    </row>
  </sheetData>
  <mergeCells count="3">
    <mergeCell ref="D9:G9"/>
    <mergeCell ref="D10:G10"/>
    <mergeCell ref="D11:G11"/>
  </mergeCells>
  <pageMargins left="1.64" right="0.75" top="2.34" bottom="1" header="0" footer="0"/>
  <pageSetup paperSize="1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EJEC. NOV. (2)</vt:lpstr>
      <vt:lpstr>EJEC.JUNIO</vt:lpstr>
      <vt:lpstr>BLCE.JUNIO</vt:lpstr>
      <vt:lpstr>C.Y BCO. JUNIO</vt:lpstr>
      <vt:lpstr>INGRESO JUNIO</vt:lpstr>
      <vt:lpstr>C.Y BCO.</vt:lpstr>
      <vt:lpstr>INGRESOS</vt:lpstr>
      <vt:lpstr>EJEC.MARZO</vt:lpstr>
      <vt:lpstr>BAL. </vt:lpstr>
      <vt:lpstr>C X P </vt:lpstr>
      <vt:lpstr>Hoja1</vt:lpstr>
      <vt:lpstr>'BAL. '!Área_de_impresión</vt:lpstr>
      <vt:lpstr>BLCE.JUNIO!Área_de_impresión</vt:lpstr>
      <vt:lpstr>'C X P '!Área_de_impresión</vt:lpstr>
      <vt:lpstr>'C.Y BCO.'!Área_de_impresión</vt:lpstr>
      <vt:lpstr>'C.Y BCO. JUNIO'!Área_de_impresión</vt:lpstr>
      <vt:lpstr>'EJEC. NOV. (2)'!Área_de_impresión</vt:lpstr>
      <vt:lpstr>EJEC.JUNIO!Área_de_impresión</vt:lpstr>
      <vt:lpstr>EJEC.MARZO!Área_de_impresión</vt:lpstr>
      <vt:lpstr>'INGRESO JUNIO'!Área_de_impresión</vt:lpstr>
      <vt:lpstr>INGRESOS!Área_de_impresión</vt:lpstr>
    </vt:vector>
  </TitlesOfParts>
  <Company>COMPUTOS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Ysaac Julio Vargas Castillo</cp:lastModifiedBy>
  <cp:lastPrinted>2024-07-05T14:08:45Z</cp:lastPrinted>
  <dcterms:created xsi:type="dcterms:W3CDTF">2004-03-08T17:15:00Z</dcterms:created>
  <dcterms:modified xsi:type="dcterms:W3CDTF">2024-07-08T18:16:01Z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1033-11.2.0.10265</vt:lpwstr>
  </property>
  <property fmtid="{D5CDD505-2E9C-101B-9397-08002B2CF9AE}" pid="3" name="ICV">
    <vt:lpwstr>14F4FE8E6F0B4375AC0A025F6C116BAE</vt:lpwstr>
  </property>
</Properties>
</file>