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arg\Desktop\Almacen\Inventario\"/>
    </mc:Choice>
  </mc:AlternateContent>
  <xr:revisionPtr revIDLastSave="0" documentId="13_ncr:1_{4619E732-DBA4-4CFD-9ECB-1B9CEA62165F}" xr6:coauthVersionLast="47" xr6:coauthVersionMax="47" xr10:uidLastSave="{00000000-0000-0000-0000-000000000000}"/>
  <bookViews>
    <workbookView xWindow="-120" yWindow="-120" windowWidth="29040" windowHeight="15840" activeTab="1" xr2:uid="{AFE1CBF5-A72E-4354-B2F0-456DFF811515}"/>
  </bookViews>
  <sheets>
    <sheet name="Materiales de oficina" sheetId="1" r:id="rId1"/>
    <sheet name="Materiales de Limpiez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2" l="1"/>
  <c r="F31" i="2"/>
  <c r="F27" i="2"/>
  <c r="F26" i="2"/>
  <c r="F25" i="2"/>
  <c r="F23" i="2"/>
  <c r="F21" i="2"/>
  <c r="F18" i="2"/>
  <c r="F17" i="2"/>
  <c r="F14" i="2"/>
  <c r="F13" i="2"/>
  <c r="F9" i="2"/>
  <c r="F8" i="2"/>
  <c r="F36" i="1"/>
  <c r="F35" i="1"/>
  <c r="F16" i="1" l="1"/>
  <c r="F11" i="1"/>
  <c r="F8" i="1"/>
  <c r="F92" i="1"/>
  <c r="F91" i="1"/>
  <c r="F90" i="1"/>
  <c r="F87" i="1"/>
  <c r="F76" i="1"/>
  <c r="F72" i="1"/>
  <c r="F66" i="1"/>
  <c r="F65" i="1"/>
  <c r="F55" i="1"/>
  <c r="F54" i="1"/>
  <c r="F52" i="1"/>
  <c r="F50" i="1"/>
  <c r="F47" i="1"/>
  <c r="F44" i="1"/>
  <c r="F40" i="1"/>
  <c r="F38" i="1"/>
  <c r="F37" i="1"/>
  <c r="F20" i="1"/>
  <c r="F14" i="1"/>
  <c r="F50" i="2"/>
  <c r="F49" i="2"/>
  <c r="F45" i="2"/>
  <c r="F44" i="2"/>
  <c r="F37" i="2"/>
  <c r="F36" i="2"/>
  <c r="F32" i="2"/>
  <c r="F30" i="2"/>
  <c r="F29" i="2"/>
  <c r="F24" i="2"/>
  <c r="F19" i="2"/>
  <c r="F89" i="1"/>
  <c r="F88" i="1"/>
  <c r="F86" i="1"/>
  <c r="F85" i="1"/>
  <c r="F84" i="1"/>
  <c r="F79" i="1"/>
  <c r="F78" i="1"/>
  <c r="F74" i="1"/>
  <c r="F63" i="1"/>
  <c r="F62" i="1"/>
  <c r="F61" i="1"/>
  <c r="F60" i="1"/>
  <c r="F59" i="1"/>
  <c r="F58" i="1"/>
  <c r="F57" i="1"/>
  <c r="F53" i="1"/>
  <c r="F51" i="1"/>
  <c r="F42" i="1"/>
  <c r="F39" i="1"/>
  <c r="F34" i="1"/>
  <c r="F30" i="1"/>
  <c r="F29" i="1"/>
  <c r="F28" i="1"/>
  <c r="F26" i="1"/>
  <c r="F25" i="1"/>
  <c r="F23" i="1"/>
  <c r="F22" i="1"/>
  <c r="F17" i="1"/>
  <c r="F15" i="1"/>
  <c r="F13" i="1"/>
  <c r="F12" i="1"/>
  <c r="F10" i="1"/>
  <c r="F9" i="1"/>
  <c r="F7" i="1"/>
  <c r="F93" i="1" l="1"/>
  <c r="F51" i="2"/>
</calcChain>
</file>

<file path=xl/sharedStrings.xml><?xml version="1.0" encoding="utf-8"?>
<sst xmlns="http://schemas.openxmlformats.org/spreadsheetml/2006/main" count="281" uniqueCount="138">
  <si>
    <t>Fecha De Adquisición</t>
  </si>
  <si>
    <t>Fecha de Registro</t>
  </si>
  <si>
    <t>Código Interno</t>
  </si>
  <si>
    <t>Descripción</t>
  </si>
  <si>
    <t>Existencia</t>
  </si>
  <si>
    <t>Valores RD$</t>
  </si>
  <si>
    <t>N/A</t>
  </si>
  <si>
    <t>Papel Higiénico 10/1</t>
  </si>
  <si>
    <t>Papel Toalla de Baño 6/1</t>
  </si>
  <si>
    <t>Papel Toalla de cocina</t>
  </si>
  <si>
    <t>Paq. De servilleta 10/1 500/1</t>
  </si>
  <si>
    <t>Faldo de servilleta rectangular 30/100/1</t>
  </si>
  <si>
    <t>Gl. De la Lavaplatos</t>
  </si>
  <si>
    <t>Gl. De Lavamanos</t>
  </si>
  <si>
    <t>Gl. De Limpiacristales</t>
  </si>
  <si>
    <t>Gl. De Cloro</t>
  </si>
  <si>
    <t>Saco de Ace 30 Lb</t>
  </si>
  <si>
    <t>Gl. De Mistolin</t>
  </si>
  <si>
    <t>Gl. De Shampoo para carro</t>
  </si>
  <si>
    <t>Gl. Amorol para vehículo</t>
  </si>
  <si>
    <t>Gl. De Desgrasante</t>
  </si>
  <si>
    <t>Gl. De Gel Antibacterial</t>
  </si>
  <si>
    <t>Gl. Alcohol</t>
  </si>
  <si>
    <t>Suape #36</t>
  </si>
  <si>
    <t>Escoba</t>
  </si>
  <si>
    <t>Brillo Gordo</t>
  </si>
  <si>
    <t>Esponja de Fregar</t>
  </si>
  <si>
    <t>Paq. Funda de 55 Gl 100/1</t>
  </si>
  <si>
    <t>Paq. Funda de 30 Gl 100/1</t>
  </si>
  <si>
    <t>Caja de Guante Desechable</t>
  </si>
  <si>
    <t>Pares de guantes</t>
  </si>
  <si>
    <t>Lanilla</t>
  </si>
  <si>
    <t>Cubeta</t>
  </si>
  <si>
    <t>Pastilla de Inodoro</t>
  </si>
  <si>
    <t>Dispensador papel jumbo acero inox</t>
  </si>
  <si>
    <t>Dispensador papel toalla acero inox</t>
  </si>
  <si>
    <t>Dispensador de jabón</t>
  </si>
  <si>
    <t>Dispensador papel toalla de mano</t>
  </si>
  <si>
    <t>Dispensador papel higiénico jumbo</t>
  </si>
  <si>
    <t xml:space="preserve">Total </t>
  </si>
  <si>
    <t>Caja de Pendaflex</t>
  </si>
  <si>
    <t>Resma de Papel 81/2x11</t>
  </si>
  <si>
    <t>Resma Timbrada 81/2x11</t>
  </si>
  <si>
    <t xml:space="preserve">Resma Timbrada 81/2x11 hilo </t>
  </si>
  <si>
    <t>Resma Papel 81/2x14</t>
  </si>
  <si>
    <t xml:space="preserve"> 13/08/2020</t>
  </si>
  <si>
    <t xml:space="preserve">Paq. Papel carbón </t>
  </si>
  <si>
    <t>Caja de Folder 81/2x11</t>
  </si>
  <si>
    <t>Caja de Folder 81/2x14</t>
  </si>
  <si>
    <t xml:space="preserve">Caja de folder de colores </t>
  </si>
  <si>
    <t xml:space="preserve">Tóner hp 105A                 </t>
  </si>
  <si>
    <t>Tóner hp 541A</t>
  </si>
  <si>
    <t>Tóner hp 542A</t>
  </si>
  <si>
    <t>Tóner hp 603A</t>
  </si>
  <si>
    <t>Tóner hp 85A</t>
  </si>
  <si>
    <t>Tóner hp 55A</t>
  </si>
  <si>
    <t>Tóner hp 12A</t>
  </si>
  <si>
    <t>Tóner hp 83A</t>
  </si>
  <si>
    <t>Tóner XEROX 3655</t>
  </si>
  <si>
    <t>Tóner XEROX 6505</t>
  </si>
  <si>
    <t>Tóner Sharp</t>
  </si>
  <si>
    <t>Cartucho hp 61 negro</t>
  </si>
  <si>
    <t xml:space="preserve">Cartucho hp 61 color </t>
  </si>
  <si>
    <t xml:space="preserve">Cartucho hp 662 color </t>
  </si>
  <si>
    <t xml:space="preserve">Cartucho hp 662 negro </t>
  </si>
  <si>
    <t xml:space="preserve">Cartucho hp 670 Negro </t>
  </si>
  <si>
    <t xml:space="preserve">Cartucho hp 664 color </t>
  </si>
  <si>
    <t xml:space="preserve">Docena Lápiz </t>
  </si>
  <si>
    <t>Rollo Sumadora</t>
  </si>
  <si>
    <t xml:space="preserve">Borras </t>
  </si>
  <si>
    <t xml:space="preserve">Hembra y Macho </t>
  </si>
  <si>
    <t>Dvds</t>
  </si>
  <si>
    <t>Paq. De CDS 50/1</t>
  </si>
  <si>
    <t>Liquid Paper</t>
  </si>
  <si>
    <t>Cinta Adhesiva</t>
  </si>
  <si>
    <t>Cinta Epson Xl 300</t>
  </si>
  <si>
    <t>Cinta Brother</t>
  </si>
  <si>
    <t xml:space="preserve">Grapadora </t>
  </si>
  <si>
    <t xml:space="preserve">Saca Grapa </t>
  </si>
  <si>
    <t xml:space="preserve">Cajas de grapa </t>
  </si>
  <si>
    <t xml:space="preserve">Perforadora </t>
  </si>
  <si>
    <t xml:space="preserve">Dispensador de cinta </t>
  </si>
  <si>
    <t>Cajas de Gomita</t>
  </si>
  <si>
    <t>Tijera</t>
  </si>
  <si>
    <t>Libreta Grande</t>
  </si>
  <si>
    <t xml:space="preserve">Libreta pequeña </t>
  </si>
  <si>
    <t xml:space="preserve">Caja de bolígrafo </t>
  </si>
  <si>
    <t xml:space="preserve">Caja de Resaltadores </t>
  </si>
  <si>
    <t>Caja de Sobre Manila 9x12</t>
  </si>
  <si>
    <t>Caja de Sobre Manila 10x13</t>
  </si>
  <si>
    <t>Caja de sobre de hilo crema</t>
  </si>
  <si>
    <t>Record</t>
  </si>
  <si>
    <t>Caja Clip Billetera 51 mm</t>
  </si>
  <si>
    <t>Caja Clip Billetera 25 mm</t>
  </si>
  <si>
    <t>Caja Clip Billetera 32 mm</t>
  </si>
  <si>
    <t>Porta Clip</t>
  </si>
  <si>
    <t>Caja de Clip</t>
  </si>
  <si>
    <t>Sobre Manila Pequeño</t>
  </si>
  <si>
    <t>Caja Sobre de carta timbrado</t>
  </si>
  <si>
    <t>Stiker de color</t>
  </si>
  <si>
    <t>Postic</t>
  </si>
  <si>
    <t xml:space="preserve">Sobre de carta </t>
  </si>
  <si>
    <t>Ficha 6x4</t>
  </si>
  <si>
    <t>Saca Punta</t>
  </si>
  <si>
    <t xml:space="preserve">Porta Lápiz </t>
  </si>
  <si>
    <t xml:space="preserve">Caja de Label </t>
  </si>
  <si>
    <t>Papel para encuadernar</t>
  </si>
  <si>
    <t>Espiral para encuadernar 14mm</t>
  </si>
  <si>
    <t>Espiral para encuadernar 16mm</t>
  </si>
  <si>
    <t xml:space="preserve">Bandeja de folder </t>
  </si>
  <si>
    <t xml:space="preserve">Tinta de sello </t>
  </si>
  <si>
    <t xml:space="preserve">Almohadilla para sello </t>
  </si>
  <si>
    <t>Paq. Divisores</t>
  </si>
  <si>
    <t xml:space="preserve">Porta tarjeta </t>
  </si>
  <si>
    <t>04//02/2022</t>
  </si>
  <si>
    <t xml:space="preserve">Bloque de comprobante de caja chica </t>
  </si>
  <si>
    <t xml:space="preserve">Bloque de autorización desembolso de caja chica </t>
  </si>
  <si>
    <t>Inventario de almacen Abril-Junio 2022</t>
  </si>
  <si>
    <t>-</t>
  </si>
  <si>
    <t xml:space="preserve">Caja de Marcadores permanente </t>
  </si>
  <si>
    <t>1/4</t>
  </si>
  <si>
    <t xml:space="preserve">Caja Marcadores de pizarra </t>
  </si>
  <si>
    <t>Caja de sobre blanco 9x12</t>
  </si>
  <si>
    <t xml:space="preserve">Chincheta de colores </t>
  </si>
  <si>
    <t>Paq. De vaso #5 50/1</t>
  </si>
  <si>
    <t>Paq. De vaso #10 50/1</t>
  </si>
  <si>
    <t>Caja Ambientadores 12/1</t>
  </si>
  <si>
    <t xml:space="preserve">Gl. De Limpiador Profundo </t>
  </si>
  <si>
    <t xml:space="preserve">Agua de bateria </t>
  </si>
  <si>
    <t>Cinta TIO 12/1</t>
  </si>
  <si>
    <t xml:space="preserve">Cartucho hp 664 negro </t>
  </si>
  <si>
    <t>9 paq</t>
  </si>
  <si>
    <t xml:space="preserve">Elianny Santana </t>
  </si>
  <si>
    <t>Secretaria Servicio Generales</t>
  </si>
  <si>
    <t xml:space="preserve">Natacha Hernandez </t>
  </si>
  <si>
    <t xml:space="preserve">Secretaria Contabilidad </t>
  </si>
  <si>
    <t>Anmisaday Garcia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</si>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</sst>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3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vertical="center" wrapText="1"/>
    </xf>
    <xf numFmtId="14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3" fontId="0" fillId="0" borderId="5" xfId="1" applyFont="1" applyBorder="1" applyAlignment="1">
      <alignment horizontal="right" vertical="center" wrapText="1"/>
    </xf>
    <xf numFmtId="14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0" xfId="2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5" fillId="3" borderId="3" xfId="0" applyFont="1" applyFill="1" applyBorder="1" applyAlignment="1">
      <alignment horizontal="right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3" fontId="6" fillId="0" borderId="5" xfId="1" applyFont="1" applyBorder="1" applyAlignment="1">
      <alignment horizontal="right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6" xfId="1" applyFont="1" applyBorder="1" applyAlignment="1">
      <alignment horizontal="right" vertical="center" wrapText="1"/>
    </xf>
    <xf numFmtId="43" fontId="0" fillId="0" borderId="0" xfId="1" applyFont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horizontal="right" vertical="center" wrapText="1"/>
    </xf>
    <xf numFmtId="43" fontId="0" fillId="0" borderId="7" xfId="1" applyFont="1" applyBorder="1" applyAlignment="1">
      <alignment horizontal="right" vertical="center" wrapText="1"/>
    </xf>
    <xf numFmtId="43" fontId="0" fillId="0" borderId="9" xfId="1" applyFont="1" applyBorder="1" applyAlignment="1">
      <alignment horizontal="right" vertical="center" wrapText="1"/>
    </xf>
    <xf numFmtId="43" fontId="2" fillId="2" borderId="0" xfId="2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0" fillId="0" borderId="0" xfId="1" applyFont="1"/>
    <xf numFmtId="14" fontId="0" fillId="0" borderId="6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2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3" fontId="0" fillId="0" borderId="11" xfId="1" applyFont="1" applyBorder="1" applyAlignment="1">
      <alignment horizontal="right" vertical="center" wrapText="1"/>
    </xf>
    <xf numFmtId="14" fontId="0" fillId="0" borderId="10" xfId="0" applyNumberFormat="1" applyBorder="1" applyAlignment="1">
      <alignment vertical="center" wrapText="1"/>
    </xf>
    <xf numFmtId="14" fontId="0" fillId="0" borderId="7" xfId="0" applyNumberForma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0" fontId="0" fillId="0" borderId="5" xfId="0" applyBorder="1" applyAlignment="1">
      <alignment horizontal="center" vertical="top" wrapText="1"/>
    </xf>
    <xf numFmtId="43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43" fontId="2" fillId="2" borderId="0" xfId="2" applyNumberFormat="1" applyAlignment="1">
      <alignment horizontal="right"/>
    </xf>
    <xf numFmtId="0" fontId="2" fillId="2" borderId="0" xfId="2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right" vertical="center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DFCA-2F8E-47C8-8E41-F0DE59E69672}">
  <dimension ref="A1:I100"/>
  <sheetViews>
    <sheetView zoomScale="150" zoomScaleNormal="150" workbookViewId="0">
      <selection activeCell="D6" sqref="D6"/>
    </sheetView>
  </sheetViews>
  <sheetFormatPr baseColWidth="10" defaultRowHeight="15" x14ac:dyDescent="0.25"/>
  <cols>
    <col min="1" max="1" width="12.42578125" customWidth="1"/>
    <col min="2" max="2" width="13.140625" customWidth="1"/>
    <col min="3" max="3" width="11.42578125" style="21"/>
    <col min="4" max="4" width="17.85546875" customWidth="1"/>
    <col min="5" max="5" width="11.42578125" style="21"/>
    <col min="6" max="6" width="13.5703125" style="22" customWidth="1"/>
    <col min="10" max="11" width="11.85546875" bestFit="1" customWidth="1"/>
  </cols>
  <sheetData>
    <row r="1" spans="1:9" ht="15.75" customHeight="1" x14ac:dyDescent="0.25"/>
    <row r="5" spans="1:9" ht="24" thickBot="1" x14ac:dyDescent="0.4">
      <c r="A5" s="62" t="s">
        <v>117</v>
      </c>
      <c r="B5" s="62"/>
      <c r="C5" s="62"/>
      <c r="D5" s="62"/>
      <c r="E5" s="62"/>
      <c r="F5" s="62"/>
    </row>
    <row r="6" spans="1:9" ht="30.75" thickBot="1" x14ac:dyDescent="0.3">
      <c r="A6" s="4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</row>
    <row r="7" spans="1:9" ht="28.5" customHeight="1" thickBot="1" x14ac:dyDescent="0.3">
      <c r="A7" s="24">
        <v>44438</v>
      </c>
      <c r="B7" s="25">
        <v>44075</v>
      </c>
      <c r="C7" s="7" t="s">
        <v>6</v>
      </c>
      <c r="D7" s="6" t="s">
        <v>40</v>
      </c>
      <c r="E7" s="44">
        <v>9</v>
      </c>
      <c r="F7" s="8">
        <f>735.29*9</f>
        <v>6617.61</v>
      </c>
    </row>
    <row r="8" spans="1:9" ht="33.75" customHeight="1" thickBot="1" x14ac:dyDescent="0.3">
      <c r="A8" s="24">
        <v>44720</v>
      </c>
      <c r="B8" s="25">
        <v>44721</v>
      </c>
      <c r="C8" s="7" t="s">
        <v>6</v>
      </c>
      <c r="D8" s="6" t="s">
        <v>41</v>
      </c>
      <c r="E8" s="45">
        <v>48</v>
      </c>
      <c r="F8" s="8">
        <f>255*E8</f>
        <v>12240</v>
      </c>
    </row>
    <row r="9" spans="1:9" ht="32.25" customHeight="1" thickBot="1" x14ac:dyDescent="0.3">
      <c r="A9" s="24">
        <v>44470</v>
      </c>
      <c r="B9" s="25">
        <v>44484</v>
      </c>
      <c r="C9" s="7" t="s">
        <v>6</v>
      </c>
      <c r="D9" s="6" t="s">
        <v>42</v>
      </c>
      <c r="E9" s="45">
        <v>12</v>
      </c>
      <c r="F9" s="8">
        <f>995*14</f>
        <v>13930</v>
      </c>
    </row>
    <row r="10" spans="1:9" ht="33" customHeight="1" thickBot="1" x14ac:dyDescent="0.3">
      <c r="A10" s="24">
        <v>44286</v>
      </c>
      <c r="B10" s="25">
        <v>44292</v>
      </c>
      <c r="C10" s="7" t="s">
        <v>6</v>
      </c>
      <c r="D10" s="6" t="s">
        <v>43</v>
      </c>
      <c r="E10" s="45">
        <v>2</v>
      </c>
      <c r="F10" s="8">
        <f>1350*2</f>
        <v>2700</v>
      </c>
    </row>
    <row r="11" spans="1:9" ht="30.75" thickBot="1" x14ac:dyDescent="0.3">
      <c r="A11" s="24">
        <v>44720</v>
      </c>
      <c r="B11" s="25">
        <v>44721</v>
      </c>
      <c r="C11" s="7" t="s">
        <v>6</v>
      </c>
      <c r="D11" s="6" t="s">
        <v>44</v>
      </c>
      <c r="E11" s="45">
        <v>17</v>
      </c>
      <c r="F11" s="8">
        <f>289*E11</f>
        <v>4913</v>
      </c>
    </row>
    <row r="12" spans="1:9" ht="30.75" thickBot="1" x14ac:dyDescent="0.3">
      <c r="A12" s="24" t="s">
        <v>45</v>
      </c>
      <c r="B12" s="25">
        <v>44056</v>
      </c>
      <c r="C12" s="7" t="s">
        <v>6</v>
      </c>
      <c r="D12" s="6" t="s">
        <v>46</v>
      </c>
      <c r="E12" s="45">
        <v>2</v>
      </c>
      <c r="F12" s="8">
        <f>250*2</f>
        <v>500</v>
      </c>
    </row>
    <row r="13" spans="1:9" ht="30.75" thickBot="1" x14ac:dyDescent="0.3">
      <c r="A13" s="24">
        <v>44438</v>
      </c>
      <c r="B13" s="25">
        <v>44075</v>
      </c>
      <c r="C13" s="7" t="s">
        <v>6</v>
      </c>
      <c r="D13" s="6" t="s">
        <v>47</v>
      </c>
      <c r="E13" s="45">
        <v>12</v>
      </c>
      <c r="F13" s="8">
        <f>300*12</f>
        <v>3600</v>
      </c>
    </row>
    <row r="14" spans="1:9" ht="26.25" customHeight="1" thickBot="1" x14ac:dyDescent="0.3">
      <c r="A14" s="24">
        <v>44438</v>
      </c>
      <c r="B14" s="25">
        <v>44075</v>
      </c>
      <c r="C14" s="7" t="s">
        <v>6</v>
      </c>
      <c r="D14" s="6" t="s">
        <v>48</v>
      </c>
      <c r="E14" s="45">
        <v>4</v>
      </c>
      <c r="F14" s="8">
        <f>402.33*4</f>
        <v>1609.32</v>
      </c>
      <c r="I14" s="46"/>
    </row>
    <row r="15" spans="1:9" ht="30.75" thickBot="1" x14ac:dyDescent="0.3">
      <c r="A15" s="24">
        <v>44438</v>
      </c>
      <c r="B15" s="25">
        <v>44075</v>
      </c>
      <c r="C15" s="7" t="s">
        <v>6</v>
      </c>
      <c r="D15" s="6" t="s">
        <v>49</v>
      </c>
      <c r="E15" s="45">
        <v>3</v>
      </c>
      <c r="F15" s="8">
        <f>575.73*3</f>
        <v>1727.19</v>
      </c>
    </row>
    <row r="16" spans="1:9" ht="15.75" thickBot="1" x14ac:dyDescent="0.3">
      <c r="A16" s="24">
        <v>44676</v>
      </c>
      <c r="B16" s="25">
        <v>44678</v>
      </c>
      <c r="C16" s="7" t="s">
        <v>6</v>
      </c>
      <c r="D16" s="6" t="s">
        <v>50</v>
      </c>
      <c r="E16" s="45">
        <v>3</v>
      </c>
      <c r="F16" s="8">
        <f>2750*E16</f>
        <v>8250</v>
      </c>
    </row>
    <row r="17" spans="1:6" ht="15.75" thickBot="1" x14ac:dyDescent="0.3">
      <c r="A17" s="24">
        <v>43749</v>
      </c>
      <c r="B17" s="25">
        <v>43749</v>
      </c>
      <c r="C17" s="7" t="s">
        <v>6</v>
      </c>
      <c r="D17" s="6" t="s">
        <v>51</v>
      </c>
      <c r="E17" s="7">
        <v>1</v>
      </c>
      <c r="F17" s="8">
        <f>2500*1</f>
        <v>2500</v>
      </c>
    </row>
    <row r="18" spans="1:6" ht="15.75" thickBot="1" x14ac:dyDescent="0.3">
      <c r="A18" s="24">
        <v>43749</v>
      </c>
      <c r="B18" s="25">
        <v>43749</v>
      </c>
      <c r="C18" s="7" t="s">
        <v>6</v>
      </c>
      <c r="D18" s="6" t="s">
        <v>52</v>
      </c>
      <c r="E18" s="7">
        <v>1</v>
      </c>
      <c r="F18" s="8">
        <v>2500</v>
      </c>
    </row>
    <row r="19" spans="1:6" ht="15.75" thickBot="1" x14ac:dyDescent="0.3">
      <c r="A19" s="24">
        <v>43749</v>
      </c>
      <c r="B19" s="25">
        <v>43749</v>
      </c>
      <c r="C19" s="7" t="s">
        <v>6</v>
      </c>
      <c r="D19" s="6" t="s">
        <v>53</v>
      </c>
      <c r="E19" s="44">
        <v>1</v>
      </c>
      <c r="F19" s="8">
        <v>2500</v>
      </c>
    </row>
    <row r="20" spans="1:6" ht="15.75" thickBot="1" x14ac:dyDescent="0.3">
      <c r="A20" s="24">
        <v>44509</v>
      </c>
      <c r="B20" s="25">
        <v>44518</v>
      </c>
      <c r="C20" s="7" t="s">
        <v>6</v>
      </c>
      <c r="D20" s="6" t="s">
        <v>54</v>
      </c>
      <c r="E20" s="45">
        <v>3</v>
      </c>
      <c r="F20" s="8">
        <f>2796.61*E20</f>
        <v>8389.83</v>
      </c>
    </row>
    <row r="21" spans="1:6" ht="15.75" thickBot="1" x14ac:dyDescent="0.3">
      <c r="A21" s="24">
        <v>44509</v>
      </c>
      <c r="B21" s="25">
        <v>44511</v>
      </c>
      <c r="C21" s="7" t="s">
        <v>6</v>
      </c>
      <c r="D21" s="6" t="s">
        <v>55</v>
      </c>
      <c r="E21" s="45">
        <v>0</v>
      </c>
      <c r="F21" s="8">
        <v>0</v>
      </c>
    </row>
    <row r="22" spans="1:6" ht="15.75" thickBot="1" x14ac:dyDescent="0.3">
      <c r="A22" s="24">
        <v>44026</v>
      </c>
      <c r="B22" s="25">
        <v>43996</v>
      </c>
      <c r="C22" s="7" t="s">
        <v>6</v>
      </c>
      <c r="D22" s="6" t="s">
        <v>56</v>
      </c>
      <c r="E22" s="45">
        <v>2</v>
      </c>
      <c r="F22" s="8">
        <f>3010*2</f>
        <v>6020</v>
      </c>
    </row>
    <row r="23" spans="1:6" ht="15.75" thickBot="1" x14ac:dyDescent="0.3">
      <c r="A23" s="24">
        <v>44509</v>
      </c>
      <c r="B23" s="25">
        <v>44518</v>
      </c>
      <c r="C23" s="7" t="s">
        <v>6</v>
      </c>
      <c r="D23" s="6" t="s">
        <v>57</v>
      </c>
      <c r="E23" s="45">
        <v>2</v>
      </c>
      <c r="F23" s="8">
        <f>2796.61*2</f>
        <v>5593.22</v>
      </c>
    </row>
    <row r="24" spans="1:6" ht="30" customHeight="1" thickBot="1" x14ac:dyDescent="0.3">
      <c r="A24" s="24">
        <v>44616</v>
      </c>
      <c r="B24" s="25">
        <v>44617</v>
      </c>
      <c r="C24" s="7" t="s">
        <v>6</v>
      </c>
      <c r="D24" s="6" t="s">
        <v>58</v>
      </c>
      <c r="E24" s="45">
        <v>1</v>
      </c>
      <c r="F24" s="8">
        <v>8400</v>
      </c>
    </row>
    <row r="25" spans="1:6" ht="26.25" customHeight="1" thickBot="1" x14ac:dyDescent="0.3">
      <c r="A25" s="24">
        <v>44028</v>
      </c>
      <c r="B25" s="25">
        <v>44351</v>
      </c>
      <c r="C25" s="7" t="s">
        <v>6</v>
      </c>
      <c r="D25" s="6" t="s">
        <v>59</v>
      </c>
      <c r="E25" s="45">
        <v>15</v>
      </c>
      <c r="F25" s="8">
        <f>2400*15</f>
        <v>36000</v>
      </c>
    </row>
    <row r="26" spans="1:6" ht="15.75" thickBot="1" x14ac:dyDescent="0.3">
      <c r="A26" s="24">
        <v>44028</v>
      </c>
      <c r="B26" s="25">
        <v>44351</v>
      </c>
      <c r="C26" s="7" t="s">
        <v>6</v>
      </c>
      <c r="D26" s="6" t="s">
        <v>60</v>
      </c>
      <c r="E26" s="45">
        <v>1</v>
      </c>
      <c r="F26" s="26">
        <f>3455</f>
        <v>3455</v>
      </c>
    </row>
    <row r="27" spans="1:6" ht="30.75" thickBot="1" x14ac:dyDescent="0.3">
      <c r="A27" s="24">
        <v>44041</v>
      </c>
      <c r="B27" s="25">
        <v>44041</v>
      </c>
      <c r="C27" s="7" t="s">
        <v>6</v>
      </c>
      <c r="D27" s="6" t="s">
        <v>61</v>
      </c>
      <c r="E27" s="45">
        <v>0</v>
      </c>
      <c r="F27" s="8">
        <v>0</v>
      </c>
    </row>
    <row r="28" spans="1:6" ht="30.75" thickBot="1" x14ac:dyDescent="0.3">
      <c r="A28" s="24">
        <v>44041</v>
      </c>
      <c r="B28" s="25">
        <v>44041</v>
      </c>
      <c r="C28" s="7" t="s">
        <v>6</v>
      </c>
      <c r="D28" s="6" t="s">
        <v>62</v>
      </c>
      <c r="E28" s="45">
        <v>2</v>
      </c>
      <c r="F28" s="8">
        <f>950*2</f>
        <v>1900</v>
      </c>
    </row>
    <row r="29" spans="1:6" ht="30.75" thickBot="1" x14ac:dyDescent="0.3">
      <c r="A29" s="24">
        <v>44509</v>
      </c>
      <c r="B29" s="25">
        <v>44511</v>
      </c>
      <c r="C29" s="7" t="s">
        <v>6</v>
      </c>
      <c r="D29" s="6" t="s">
        <v>63</v>
      </c>
      <c r="E29" s="45">
        <v>8</v>
      </c>
      <c r="F29" s="8">
        <f>1580*8</f>
        <v>12640</v>
      </c>
    </row>
    <row r="30" spans="1:6" ht="30.75" thickBot="1" x14ac:dyDescent="0.3">
      <c r="A30" s="24">
        <v>44509</v>
      </c>
      <c r="B30" s="25">
        <v>44511</v>
      </c>
      <c r="C30" s="7" t="s">
        <v>6</v>
      </c>
      <c r="D30" s="6" t="s">
        <v>64</v>
      </c>
      <c r="E30" s="7">
        <v>2</v>
      </c>
      <c r="F30" s="8">
        <f>1260*2</f>
        <v>2520</v>
      </c>
    </row>
    <row r="31" spans="1:6" x14ac:dyDescent="0.25">
      <c r="A31" s="47"/>
      <c r="B31" s="47"/>
      <c r="C31" s="11"/>
      <c r="D31" s="10"/>
      <c r="E31" s="11"/>
      <c r="F31" s="32"/>
    </row>
    <row r="32" spans="1:6" x14ac:dyDescent="0.25">
      <c r="A32" s="30"/>
      <c r="B32" s="30"/>
      <c r="C32" s="14"/>
      <c r="D32" s="13"/>
      <c r="E32" s="14"/>
      <c r="F32" s="32"/>
    </row>
    <row r="33" spans="1:6" ht="15.75" thickBot="1" x14ac:dyDescent="0.3">
      <c r="A33" s="33"/>
      <c r="B33" s="33"/>
      <c r="C33" s="17"/>
      <c r="D33" s="16"/>
      <c r="E33" s="17"/>
      <c r="F33" s="34"/>
    </row>
    <row r="34" spans="1:6" ht="30.75" thickBot="1" x14ac:dyDescent="0.3">
      <c r="A34" s="24">
        <v>44044</v>
      </c>
      <c r="B34" s="25">
        <v>44044</v>
      </c>
      <c r="C34" s="7" t="s">
        <v>6</v>
      </c>
      <c r="D34" s="6" t="s">
        <v>65</v>
      </c>
      <c r="E34" s="44">
        <v>2</v>
      </c>
      <c r="F34" s="8">
        <f>1450*2</f>
        <v>2900</v>
      </c>
    </row>
    <row r="35" spans="1:6" ht="30.75" thickBot="1" x14ac:dyDescent="0.3">
      <c r="A35" s="24">
        <v>44509</v>
      </c>
      <c r="B35" s="25">
        <v>44518</v>
      </c>
      <c r="C35" s="7" t="s">
        <v>6</v>
      </c>
      <c r="D35" s="6" t="s">
        <v>130</v>
      </c>
      <c r="E35" s="45">
        <v>7</v>
      </c>
      <c r="F35" s="8">
        <f>1856.5*E35</f>
        <v>12995.5</v>
      </c>
    </row>
    <row r="36" spans="1:6" ht="30.75" thickBot="1" x14ac:dyDescent="0.3">
      <c r="A36" s="24">
        <v>44509</v>
      </c>
      <c r="B36" s="25">
        <v>44511</v>
      </c>
      <c r="C36" s="7" t="s">
        <v>6</v>
      </c>
      <c r="D36" s="6" t="s">
        <v>66</v>
      </c>
      <c r="E36" s="45">
        <v>1</v>
      </c>
      <c r="F36" s="8">
        <f>1764*E36</f>
        <v>1764</v>
      </c>
    </row>
    <row r="37" spans="1:6" ht="15.75" thickBot="1" x14ac:dyDescent="0.3">
      <c r="A37" s="24">
        <v>44046</v>
      </c>
      <c r="B37" s="25">
        <v>44047</v>
      </c>
      <c r="C37" s="7" t="s">
        <v>6</v>
      </c>
      <c r="D37" s="6" t="s">
        <v>67</v>
      </c>
      <c r="E37" s="45">
        <v>5</v>
      </c>
      <c r="F37" s="8">
        <f>60*E37</f>
        <v>300</v>
      </c>
    </row>
    <row r="38" spans="1:6" ht="19.5" customHeight="1" thickBot="1" x14ac:dyDescent="0.3">
      <c r="A38" s="24">
        <v>44438</v>
      </c>
      <c r="B38" s="25">
        <v>44075</v>
      </c>
      <c r="C38" s="7" t="s">
        <v>6</v>
      </c>
      <c r="D38" s="6" t="s">
        <v>68</v>
      </c>
      <c r="E38" s="45">
        <v>19</v>
      </c>
      <c r="F38" s="8">
        <f>18.72*E38</f>
        <v>355.67999999999995</v>
      </c>
    </row>
    <row r="39" spans="1:6" ht="15.75" thickBot="1" x14ac:dyDescent="0.3">
      <c r="A39" s="24">
        <v>44438</v>
      </c>
      <c r="B39" s="25">
        <v>44075</v>
      </c>
      <c r="C39" s="7" t="s">
        <v>6</v>
      </c>
      <c r="D39" s="6" t="s">
        <v>69</v>
      </c>
      <c r="E39" s="7">
        <v>8</v>
      </c>
      <c r="F39" s="8">
        <f>7.68*8</f>
        <v>61.44</v>
      </c>
    </row>
    <row r="40" spans="1:6" ht="20.25" customHeight="1" thickBot="1" x14ac:dyDescent="0.3">
      <c r="A40" s="24">
        <v>44051</v>
      </c>
      <c r="B40" s="25">
        <v>44051</v>
      </c>
      <c r="C40" s="7" t="s">
        <v>6</v>
      </c>
      <c r="D40" s="6" t="s">
        <v>70</v>
      </c>
      <c r="E40" s="7">
        <v>15</v>
      </c>
      <c r="F40" s="8">
        <f>36*E40</f>
        <v>540</v>
      </c>
    </row>
    <row r="41" spans="1:6" ht="15.75" thickBot="1" x14ac:dyDescent="0.3">
      <c r="A41" s="24">
        <v>44257</v>
      </c>
      <c r="B41" s="25">
        <v>44284</v>
      </c>
      <c r="C41" s="7" t="s">
        <v>6</v>
      </c>
      <c r="D41" s="6" t="s">
        <v>71</v>
      </c>
      <c r="E41" s="7">
        <v>0</v>
      </c>
      <c r="F41" s="8">
        <v>0</v>
      </c>
    </row>
    <row r="42" spans="1:6" ht="15.75" thickBot="1" x14ac:dyDescent="0.3">
      <c r="A42" s="24">
        <v>44418</v>
      </c>
      <c r="B42" s="25">
        <v>44053</v>
      </c>
      <c r="C42" s="7" t="s">
        <v>6</v>
      </c>
      <c r="D42" s="6" t="s">
        <v>72</v>
      </c>
      <c r="E42" s="7">
        <v>8</v>
      </c>
      <c r="F42" s="8">
        <f>390*8</f>
        <v>3120</v>
      </c>
    </row>
    <row r="43" spans="1:6" ht="15.75" thickBot="1" x14ac:dyDescent="0.3">
      <c r="A43" s="24">
        <v>44438</v>
      </c>
      <c r="B43" s="25">
        <v>44075</v>
      </c>
      <c r="C43" s="7" t="s">
        <v>6</v>
      </c>
      <c r="D43" s="6" t="s">
        <v>73</v>
      </c>
      <c r="E43" s="7">
        <v>0</v>
      </c>
      <c r="F43" s="8">
        <v>0</v>
      </c>
    </row>
    <row r="44" spans="1:6" ht="15.75" thickBot="1" x14ac:dyDescent="0.3">
      <c r="A44" s="24">
        <v>44056</v>
      </c>
      <c r="B44" s="25">
        <v>44056</v>
      </c>
      <c r="C44" s="7" t="s">
        <v>6</v>
      </c>
      <c r="D44" s="6" t="s">
        <v>129</v>
      </c>
      <c r="E44" s="7">
        <v>1</v>
      </c>
      <c r="F44" s="8">
        <f>300</f>
        <v>300</v>
      </c>
    </row>
    <row r="45" spans="1:6" ht="15.75" thickBot="1" x14ac:dyDescent="0.3">
      <c r="A45" s="24">
        <v>44057</v>
      </c>
      <c r="B45" s="25">
        <v>44057</v>
      </c>
      <c r="C45" s="7" t="s">
        <v>6</v>
      </c>
      <c r="D45" s="6" t="s">
        <v>74</v>
      </c>
      <c r="E45" s="7">
        <v>0</v>
      </c>
      <c r="F45" s="8" t="s">
        <v>118</v>
      </c>
    </row>
    <row r="46" spans="1:6" ht="20.25" customHeight="1" thickBot="1" x14ac:dyDescent="0.3">
      <c r="A46" s="24">
        <v>44257</v>
      </c>
      <c r="B46" s="25">
        <v>44284</v>
      </c>
      <c r="C46" s="7" t="s">
        <v>6</v>
      </c>
      <c r="D46" s="6" t="s">
        <v>75</v>
      </c>
      <c r="E46" s="7">
        <v>0</v>
      </c>
      <c r="F46" s="8" t="s">
        <v>118</v>
      </c>
    </row>
    <row r="47" spans="1:6" ht="15.75" thickBot="1" x14ac:dyDescent="0.3">
      <c r="A47" s="24">
        <v>44257</v>
      </c>
      <c r="B47" s="25">
        <v>44284</v>
      </c>
      <c r="C47" s="7" t="s">
        <v>6</v>
      </c>
      <c r="D47" s="6" t="s">
        <v>76</v>
      </c>
      <c r="E47" s="7">
        <v>3</v>
      </c>
      <c r="F47" s="8">
        <f>205*E47</f>
        <v>615</v>
      </c>
    </row>
    <row r="48" spans="1:6" ht="15.75" thickBot="1" x14ac:dyDescent="0.3">
      <c r="A48" s="24">
        <v>44438</v>
      </c>
      <c r="B48" s="25">
        <v>44075</v>
      </c>
      <c r="C48" s="7" t="s">
        <v>6</v>
      </c>
      <c r="D48" s="6" t="s">
        <v>77</v>
      </c>
      <c r="E48" s="7">
        <v>0</v>
      </c>
      <c r="F48" s="8">
        <v>0</v>
      </c>
    </row>
    <row r="49" spans="1:6" ht="15.75" thickBot="1" x14ac:dyDescent="0.3">
      <c r="A49" s="35">
        <v>44438</v>
      </c>
      <c r="B49" s="36">
        <v>44075</v>
      </c>
      <c r="C49" s="37" t="s">
        <v>6</v>
      </c>
      <c r="D49" s="38" t="s">
        <v>78</v>
      </c>
      <c r="E49" s="37">
        <v>0</v>
      </c>
      <c r="F49" s="39" t="s">
        <v>118</v>
      </c>
    </row>
    <row r="50" spans="1:6" ht="15.75" thickBot="1" x14ac:dyDescent="0.3">
      <c r="A50" s="24">
        <v>44257</v>
      </c>
      <c r="B50" s="25">
        <v>44284</v>
      </c>
      <c r="C50" s="7" t="s">
        <v>6</v>
      </c>
      <c r="D50" s="6" t="s">
        <v>79</v>
      </c>
      <c r="E50" s="7">
        <v>13</v>
      </c>
      <c r="F50" s="8">
        <f>45*E50</f>
        <v>585</v>
      </c>
    </row>
    <row r="51" spans="1:6" ht="15.75" thickBot="1" x14ac:dyDescent="0.3">
      <c r="A51" s="24">
        <v>44438</v>
      </c>
      <c r="B51" s="25">
        <v>44075</v>
      </c>
      <c r="C51" s="7" t="s">
        <v>6</v>
      </c>
      <c r="D51" s="6" t="s">
        <v>80</v>
      </c>
      <c r="E51" s="7">
        <v>5</v>
      </c>
      <c r="F51" s="8">
        <f>322.65*5</f>
        <v>1613.25</v>
      </c>
    </row>
    <row r="52" spans="1:6" ht="30.75" thickBot="1" x14ac:dyDescent="0.3">
      <c r="A52" s="24">
        <v>44438</v>
      </c>
      <c r="B52" s="25">
        <v>44075</v>
      </c>
      <c r="C52" s="7" t="s">
        <v>6</v>
      </c>
      <c r="D52" s="6" t="s">
        <v>81</v>
      </c>
      <c r="E52" s="7">
        <v>3</v>
      </c>
      <c r="F52" s="8">
        <f>134.08*E52</f>
        <v>402.24</v>
      </c>
    </row>
    <row r="53" spans="1:6" ht="15.75" thickBot="1" x14ac:dyDescent="0.3">
      <c r="A53" s="24">
        <v>43881</v>
      </c>
      <c r="B53" s="25">
        <v>43881</v>
      </c>
      <c r="C53" s="7" t="s">
        <v>6</v>
      </c>
      <c r="D53" s="6" t="s">
        <v>82</v>
      </c>
      <c r="E53" s="7">
        <v>26</v>
      </c>
      <c r="F53" s="8">
        <f>45*26</f>
        <v>1170</v>
      </c>
    </row>
    <row r="54" spans="1:6" ht="15.75" thickBot="1" x14ac:dyDescent="0.3">
      <c r="A54" s="24">
        <v>43881</v>
      </c>
      <c r="B54" s="25">
        <v>43881</v>
      </c>
      <c r="C54" s="7" t="s">
        <v>6</v>
      </c>
      <c r="D54" s="6" t="s">
        <v>83</v>
      </c>
      <c r="E54" s="7">
        <v>4</v>
      </c>
      <c r="F54" s="8">
        <f>10*E54</f>
        <v>40</v>
      </c>
    </row>
    <row r="55" spans="1:6" ht="15.75" thickBot="1" x14ac:dyDescent="0.3">
      <c r="A55" s="24">
        <v>44257</v>
      </c>
      <c r="B55" s="25">
        <v>44284</v>
      </c>
      <c r="C55" s="7" t="s">
        <v>6</v>
      </c>
      <c r="D55" s="6" t="s">
        <v>84</v>
      </c>
      <c r="E55" s="7">
        <v>11</v>
      </c>
      <c r="F55" s="8">
        <f>37.48*E55</f>
        <v>412.28</v>
      </c>
    </row>
    <row r="56" spans="1:6" ht="15.75" thickBot="1" x14ac:dyDescent="0.3">
      <c r="A56" s="24">
        <v>44438</v>
      </c>
      <c r="B56" s="25">
        <v>44075</v>
      </c>
      <c r="C56" s="7" t="s">
        <v>6</v>
      </c>
      <c r="D56" s="6" t="s">
        <v>85</v>
      </c>
      <c r="E56" s="7">
        <v>0</v>
      </c>
      <c r="F56" s="8">
        <v>0</v>
      </c>
    </row>
    <row r="57" spans="1:6" ht="15.75" thickBot="1" x14ac:dyDescent="0.3">
      <c r="A57" s="24">
        <v>44438</v>
      </c>
      <c r="B57" s="25">
        <v>44075</v>
      </c>
      <c r="C57" s="7" t="s">
        <v>6</v>
      </c>
      <c r="D57" s="6" t="s">
        <v>86</v>
      </c>
      <c r="E57" s="7">
        <v>12</v>
      </c>
      <c r="F57" s="8">
        <f>126.92*12</f>
        <v>1523.04</v>
      </c>
    </row>
    <row r="58" spans="1:6" ht="45.75" thickBot="1" x14ac:dyDescent="0.3">
      <c r="A58" s="24">
        <v>44438</v>
      </c>
      <c r="B58" s="25">
        <v>44075</v>
      </c>
      <c r="C58" s="7" t="s">
        <v>6</v>
      </c>
      <c r="D58" s="6" t="s">
        <v>119</v>
      </c>
      <c r="E58" s="48" t="s">
        <v>120</v>
      </c>
      <c r="F58" s="8">
        <f>300.3*0.25</f>
        <v>75.075000000000003</v>
      </c>
    </row>
    <row r="59" spans="1:6" ht="30.75" thickBot="1" x14ac:dyDescent="0.3">
      <c r="A59" s="24">
        <v>44438</v>
      </c>
      <c r="B59" s="25">
        <v>44075</v>
      </c>
      <c r="C59" s="7" t="s">
        <v>6</v>
      </c>
      <c r="D59" s="6" t="s">
        <v>121</v>
      </c>
      <c r="E59" s="49">
        <v>0.5</v>
      </c>
      <c r="F59" s="8">
        <f>290.45*0.5</f>
        <v>145.22499999999999</v>
      </c>
    </row>
    <row r="60" spans="1:6" ht="30.75" thickBot="1" x14ac:dyDescent="0.3">
      <c r="A60" s="24">
        <v>44438</v>
      </c>
      <c r="B60" s="25">
        <v>44075</v>
      </c>
      <c r="C60" s="7" t="s">
        <v>6</v>
      </c>
      <c r="D60" s="6" t="s">
        <v>87</v>
      </c>
      <c r="E60" s="49">
        <v>3.5</v>
      </c>
      <c r="F60" s="8">
        <f>226*E60</f>
        <v>791</v>
      </c>
    </row>
    <row r="61" spans="1:6" ht="30.75" thickBot="1" x14ac:dyDescent="0.3">
      <c r="A61" s="24">
        <v>44257</v>
      </c>
      <c r="B61" s="25">
        <v>44284</v>
      </c>
      <c r="C61" s="7" t="s">
        <v>6</v>
      </c>
      <c r="D61" s="6" t="s">
        <v>88</v>
      </c>
      <c r="E61" s="7">
        <v>4</v>
      </c>
      <c r="F61" s="8">
        <f>2022*4</f>
        <v>8088</v>
      </c>
    </row>
    <row r="62" spans="1:6" ht="30.75" thickBot="1" x14ac:dyDescent="0.3">
      <c r="A62" s="24">
        <v>44257</v>
      </c>
      <c r="B62" s="25">
        <v>44284</v>
      </c>
      <c r="C62" s="7" t="s">
        <v>6</v>
      </c>
      <c r="D62" s="6" t="s">
        <v>89</v>
      </c>
      <c r="E62" s="7">
        <v>2</v>
      </c>
      <c r="F62" s="8">
        <f>2022*2</f>
        <v>4044</v>
      </c>
    </row>
    <row r="63" spans="1:6" ht="30.75" thickBot="1" x14ac:dyDescent="0.3">
      <c r="A63" s="24">
        <v>44257</v>
      </c>
      <c r="B63" s="25">
        <v>44284</v>
      </c>
      <c r="C63" s="7" t="s">
        <v>6</v>
      </c>
      <c r="D63" s="6" t="s">
        <v>122</v>
      </c>
      <c r="E63" s="7">
        <v>1</v>
      </c>
      <c r="F63" s="8">
        <f>2500*1</f>
        <v>2500</v>
      </c>
    </row>
    <row r="64" spans="1:6" ht="30.75" thickBot="1" x14ac:dyDescent="0.3">
      <c r="A64" s="27">
        <v>44257</v>
      </c>
      <c r="B64" s="28">
        <v>44284</v>
      </c>
      <c r="C64" s="18" t="s">
        <v>6</v>
      </c>
      <c r="D64" s="50" t="s">
        <v>90</v>
      </c>
      <c r="E64" s="7">
        <v>0</v>
      </c>
      <c r="F64" s="8" t="s">
        <v>118</v>
      </c>
    </row>
    <row r="65" spans="1:6" ht="15.75" thickBot="1" x14ac:dyDescent="0.3">
      <c r="A65" s="29">
        <v>44438</v>
      </c>
      <c r="B65" s="29">
        <v>44075</v>
      </c>
      <c r="C65" s="51" t="s">
        <v>6</v>
      </c>
      <c r="D65" s="52" t="s">
        <v>91</v>
      </c>
      <c r="E65" s="7">
        <v>8</v>
      </c>
      <c r="F65" s="8">
        <f>219.86*E65</f>
        <v>1758.88</v>
      </c>
    </row>
    <row r="66" spans="1:6" ht="30.75" thickBot="1" x14ac:dyDescent="0.3">
      <c r="A66" s="29">
        <v>44257</v>
      </c>
      <c r="B66" s="29">
        <v>44284</v>
      </c>
      <c r="C66" s="51" t="s">
        <v>6</v>
      </c>
      <c r="D66" s="52" t="s">
        <v>92</v>
      </c>
      <c r="E66" s="7">
        <v>5</v>
      </c>
      <c r="F66" s="8">
        <f>532*E66</f>
        <v>2660</v>
      </c>
    </row>
    <row r="67" spans="1:6" x14ac:dyDescent="0.25">
      <c r="A67" s="30"/>
      <c r="B67" s="30"/>
      <c r="C67" s="14"/>
      <c r="D67" s="13"/>
      <c r="E67" s="14"/>
      <c r="F67" s="32"/>
    </row>
    <row r="68" spans="1:6" x14ac:dyDescent="0.25">
      <c r="A68" s="30"/>
      <c r="B68" s="30"/>
      <c r="C68" s="14"/>
      <c r="D68" s="13"/>
      <c r="E68" s="14"/>
      <c r="F68" s="32"/>
    </row>
    <row r="69" spans="1:6" ht="30" x14ac:dyDescent="0.25">
      <c r="A69" s="29">
        <v>44257</v>
      </c>
      <c r="B69" s="29">
        <v>44284</v>
      </c>
      <c r="C69" s="51" t="s">
        <v>6</v>
      </c>
      <c r="D69" s="52" t="s">
        <v>93</v>
      </c>
      <c r="E69" s="51">
        <v>0</v>
      </c>
      <c r="F69" s="53">
        <v>0</v>
      </c>
    </row>
    <row r="70" spans="1:6" ht="30.75" thickBot="1" x14ac:dyDescent="0.3">
      <c r="A70" s="24">
        <v>44257</v>
      </c>
      <c r="B70" s="25">
        <v>44284</v>
      </c>
      <c r="C70" s="7" t="s">
        <v>6</v>
      </c>
      <c r="D70" s="6" t="s">
        <v>94</v>
      </c>
      <c r="E70" s="7">
        <v>0</v>
      </c>
      <c r="F70" s="8" t="s">
        <v>118</v>
      </c>
    </row>
    <row r="71" spans="1:6" ht="15.75" thickBot="1" x14ac:dyDescent="0.3">
      <c r="A71" s="4">
        <v>44438</v>
      </c>
      <c r="B71" s="25">
        <v>44075</v>
      </c>
      <c r="C71" s="7" t="s">
        <v>6</v>
      </c>
      <c r="D71" s="6" t="s">
        <v>95</v>
      </c>
      <c r="E71" s="57"/>
      <c r="F71" s="6">
        <v>72.2</v>
      </c>
    </row>
    <row r="72" spans="1:6" ht="15.75" thickBot="1" x14ac:dyDescent="0.3">
      <c r="A72" s="24">
        <v>44438</v>
      </c>
      <c r="B72" s="25">
        <v>44075</v>
      </c>
      <c r="C72" s="7" t="s">
        <v>6</v>
      </c>
      <c r="D72" s="6" t="s">
        <v>96</v>
      </c>
      <c r="E72" s="7">
        <v>24</v>
      </c>
      <c r="F72" s="8">
        <f>162*24</f>
        <v>3888</v>
      </c>
    </row>
    <row r="73" spans="1:6" ht="30.75" thickBot="1" x14ac:dyDescent="0.3">
      <c r="A73" s="24">
        <v>44257</v>
      </c>
      <c r="B73" s="25">
        <v>44284</v>
      </c>
      <c r="C73" s="7" t="s">
        <v>6</v>
      </c>
      <c r="D73" s="6" t="s">
        <v>97</v>
      </c>
      <c r="E73" s="7">
        <v>0</v>
      </c>
      <c r="F73" s="8">
        <v>0</v>
      </c>
    </row>
    <row r="74" spans="1:6" ht="30.75" thickBot="1" x14ac:dyDescent="0.3">
      <c r="A74" s="24">
        <v>44257</v>
      </c>
      <c r="B74" s="25">
        <v>44284</v>
      </c>
      <c r="C74" s="7" t="s">
        <v>6</v>
      </c>
      <c r="D74" s="6" t="s">
        <v>98</v>
      </c>
      <c r="E74" s="7">
        <v>4</v>
      </c>
      <c r="F74" s="8">
        <f>1450*4</f>
        <v>5800</v>
      </c>
    </row>
    <row r="75" spans="1:6" ht="15.75" thickBot="1" x14ac:dyDescent="0.3">
      <c r="A75" s="24">
        <v>44438</v>
      </c>
      <c r="B75" s="25">
        <v>44075</v>
      </c>
      <c r="C75" s="7" t="s">
        <v>6</v>
      </c>
      <c r="D75" s="6" t="s">
        <v>99</v>
      </c>
      <c r="E75" s="7">
        <v>0</v>
      </c>
      <c r="F75" s="8">
        <v>0</v>
      </c>
    </row>
    <row r="76" spans="1:6" ht="15.75" thickBot="1" x14ac:dyDescent="0.3">
      <c r="A76" s="24">
        <v>44438</v>
      </c>
      <c r="B76" s="25">
        <v>44075</v>
      </c>
      <c r="C76" s="7" t="s">
        <v>6</v>
      </c>
      <c r="D76" s="6" t="s">
        <v>100</v>
      </c>
      <c r="E76" s="7">
        <v>65</v>
      </c>
      <c r="F76" s="8">
        <f>21*E76</f>
        <v>1365</v>
      </c>
    </row>
    <row r="77" spans="1:6" ht="15.75" thickBot="1" x14ac:dyDescent="0.3">
      <c r="A77" s="24">
        <v>44257</v>
      </c>
      <c r="B77" s="25">
        <v>44284</v>
      </c>
      <c r="C77" s="7" t="s">
        <v>6</v>
      </c>
      <c r="D77" s="6" t="s">
        <v>101</v>
      </c>
      <c r="E77" s="7">
        <v>0</v>
      </c>
      <c r="F77" s="8">
        <v>0</v>
      </c>
    </row>
    <row r="78" spans="1:6" ht="15.75" thickBot="1" x14ac:dyDescent="0.3">
      <c r="A78" s="24">
        <v>44028</v>
      </c>
      <c r="B78" s="25">
        <v>44351</v>
      </c>
      <c r="C78" s="7" t="s">
        <v>6</v>
      </c>
      <c r="D78" s="6" t="s">
        <v>102</v>
      </c>
      <c r="E78" s="7">
        <v>7</v>
      </c>
      <c r="F78" s="8">
        <f>25*7</f>
        <v>175</v>
      </c>
    </row>
    <row r="79" spans="1:6" ht="15.75" thickBot="1" x14ac:dyDescent="0.3">
      <c r="A79" s="24">
        <v>44438</v>
      </c>
      <c r="B79" s="25">
        <v>44075</v>
      </c>
      <c r="C79" s="7" t="s">
        <v>6</v>
      </c>
      <c r="D79" s="6" t="s">
        <v>103</v>
      </c>
      <c r="E79" s="7">
        <v>3</v>
      </c>
      <c r="F79" s="8">
        <f>19.58*3</f>
        <v>58.739999999999995</v>
      </c>
    </row>
    <row r="80" spans="1:6" ht="15.75" thickBot="1" x14ac:dyDescent="0.3">
      <c r="A80" s="24">
        <v>44438</v>
      </c>
      <c r="B80" s="25">
        <v>44075</v>
      </c>
      <c r="C80" s="7" t="s">
        <v>6</v>
      </c>
      <c r="D80" s="6" t="s">
        <v>104</v>
      </c>
      <c r="E80" s="7">
        <v>0</v>
      </c>
      <c r="F80" s="8">
        <v>0</v>
      </c>
    </row>
    <row r="81" spans="1:6" ht="15.75" thickBot="1" x14ac:dyDescent="0.3">
      <c r="A81" s="24">
        <v>44438</v>
      </c>
      <c r="B81" s="25">
        <v>44075</v>
      </c>
      <c r="C81" s="7" t="s">
        <v>6</v>
      </c>
      <c r="D81" s="6" t="s">
        <v>105</v>
      </c>
      <c r="E81" s="7">
        <v>1</v>
      </c>
      <c r="F81" s="8">
        <v>220</v>
      </c>
    </row>
    <row r="82" spans="1:6" ht="27.75" customHeight="1" thickBot="1" x14ac:dyDescent="0.3">
      <c r="A82" s="24">
        <v>44257</v>
      </c>
      <c r="B82" s="25">
        <v>44284</v>
      </c>
      <c r="C82" s="7" t="s">
        <v>6</v>
      </c>
      <c r="D82" s="6" t="s">
        <v>106</v>
      </c>
      <c r="E82" s="7">
        <v>0</v>
      </c>
      <c r="F82" s="8" t="s">
        <v>118</v>
      </c>
    </row>
    <row r="83" spans="1:6" ht="36" customHeight="1" thickBot="1" x14ac:dyDescent="0.3">
      <c r="A83" s="24">
        <v>44257</v>
      </c>
      <c r="B83" s="25">
        <v>44284</v>
      </c>
      <c r="C83" s="7" t="s">
        <v>6</v>
      </c>
      <c r="D83" s="6" t="s">
        <v>107</v>
      </c>
      <c r="E83" s="7">
        <v>0</v>
      </c>
      <c r="F83" s="8">
        <v>0</v>
      </c>
    </row>
    <row r="84" spans="1:6" ht="29.25" customHeight="1" thickBot="1" x14ac:dyDescent="0.3">
      <c r="A84" s="24">
        <v>44257</v>
      </c>
      <c r="B84" s="25">
        <v>44284</v>
      </c>
      <c r="C84" s="7" t="s">
        <v>6</v>
      </c>
      <c r="D84" s="6" t="s">
        <v>108</v>
      </c>
      <c r="E84" s="7">
        <v>1</v>
      </c>
      <c r="F84" s="8">
        <f>430*1</f>
        <v>430</v>
      </c>
    </row>
    <row r="85" spans="1:6" ht="21" customHeight="1" thickBot="1" x14ac:dyDescent="0.3">
      <c r="A85" s="24">
        <v>44438</v>
      </c>
      <c r="B85" s="25">
        <v>44075</v>
      </c>
      <c r="C85" s="7" t="s">
        <v>6</v>
      </c>
      <c r="D85" s="6" t="s">
        <v>109</v>
      </c>
      <c r="E85" s="7">
        <v>3</v>
      </c>
      <c r="F85" s="8">
        <f>758.77*3</f>
        <v>2276.31</v>
      </c>
    </row>
    <row r="86" spans="1:6" ht="15.75" thickBot="1" x14ac:dyDescent="0.3">
      <c r="A86" s="24">
        <v>44438</v>
      </c>
      <c r="B86" s="25">
        <v>44075</v>
      </c>
      <c r="C86" s="7" t="s">
        <v>6</v>
      </c>
      <c r="D86" s="6" t="s">
        <v>110</v>
      </c>
      <c r="E86" s="7">
        <v>5</v>
      </c>
      <c r="F86" s="8">
        <f>26.52*5</f>
        <v>132.6</v>
      </c>
    </row>
    <row r="87" spans="1:6" ht="30.75" thickBot="1" x14ac:dyDescent="0.3">
      <c r="A87" s="24">
        <v>44438</v>
      </c>
      <c r="B87" s="25">
        <v>44075</v>
      </c>
      <c r="C87" s="7" t="s">
        <v>6</v>
      </c>
      <c r="D87" s="6" t="s">
        <v>111</v>
      </c>
      <c r="E87" s="7">
        <v>4</v>
      </c>
      <c r="F87" s="8">
        <f>250*E87</f>
        <v>1000</v>
      </c>
    </row>
    <row r="88" spans="1:6" ht="15.75" thickBot="1" x14ac:dyDescent="0.3">
      <c r="A88" s="24">
        <v>44438</v>
      </c>
      <c r="B88" s="25">
        <v>44075</v>
      </c>
      <c r="C88" s="7" t="s">
        <v>6</v>
      </c>
      <c r="D88" s="6" t="s">
        <v>112</v>
      </c>
      <c r="E88" s="7">
        <v>3</v>
      </c>
      <c r="F88" s="8">
        <f>60.64*3</f>
        <v>181.92000000000002</v>
      </c>
    </row>
    <row r="89" spans="1:6" ht="30.75" thickBot="1" x14ac:dyDescent="0.3">
      <c r="A89" s="35">
        <v>44438</v>
      </c>
      <c r="B89" s="36">
        <v>44075</v>
      </c>
      <c r="C89" s="37" t="s">
        <v>6</v>
      </c>
      <c r="D89" s="38" t="s">
        <v>123</v>
      </c>
      <c r="E89" s="37">
        <v>5</v>
      </c>
      <c r="F89" s="38">
        <f>39*5</f>
        <v>195</v>
      </c>
    </row>
    <row r="90" spans="1:6" ht="15.75" thickBot="1" x14ac:dyDescent="0.3">
      <c r="A90" s="24">
        <v>44438</v>
      </c>
      <c r="B90" s="25">
        <v>44075</v>
      </c>
      <c r="C90" s="7" t="s">
        <v>6</v>
      </c>
      <c r="D90" s="6" t="s">
        <v>113</v>
      </c>
      <c r="E90" s="7">
        <v>2</v>
      </c>
      <c r="F90" s="8">
        <f>66.14*E90</f>
        <v>132.28</v>
      </c>
    </row>
    <row r="91" spans="1:6" ht="45.75" thickBot="1" x14ac:dyDescent="0.3">
      <c r="A91" s="24" t="s">
        <v>114</v>
      </c>
      <c r="B91" s="25">
        <v>44603</v>
      </c>
      <c r="C91" s="7" t="s">
        <v>6</v>
      </c>
      <c r="D91" s="6" t="s">
        <v>115</v>
      </c>
      <c r="E91" s="18">
        <v>23</v>
      </c>
      <c r="F91" s="40">
        <f>150*E91</f>
        <v>3450</v>
      </c>
    </row>
    <row r="92" spans="1:6" ht="57" customHeight="1" thickBot="1" x14ac:dyDescent="0.3">
      <c r="A92" s="24" t="s">
        <v>114</v>
      </c>
      <c r="B92" s="25">
        <v>44603</v>
      </c>
      <c r="C92" s="7" t="s">
        <v>6</v>
      </c>
      <c r="D92" s="16" t="s">
        <v>116</v>
      </c>
      <c r="E92" s="19">
        <v>19</v>
      </c>
      <c r="F92" s="41">
        <f>150*E92</f>
        <v>2850</v>
      </c>
    </row>
    <row r="93" spans="1:6" x14ac:dyDescent="0.25">
      <c r="E93" s="20" t="s">
        <v>39</v>
      </c>
      <c r="F93" s="42">
        <f>SUM(F7:F92)</f>
        <v>219491.83000000002</v>
      </c>
    </row>
    <row r="96" spans="1:6" x14ac:dyDescent="0.25">
      <c r="A96" s="68" t="s">
        <v>132</v>
      </c>
      <c r="B96" s="68"/>
      <c r="C96" s="69"/>
      <c r="D96" s="70"/>
      <c r="E96" s="68" t="s">
        <v>134</v>
      </c>
      <c r="F96" s="68"/>
    </row>
    <row r="97" spans="1:6" x14ac:dyDescent="0.25">
      <c r="A97" s="68" t="s">
        <v>133</v>
      </c>
      <c r="B97" s="68"/>
      <c r="C97" s="69"/>
      <c r="D97" s="70"/>
      <c r="E97" s="68" t="s">
        <v>135</v>
      </c>
      <c r="F97" s="68"/>
    </row>
    <row r="98" spans="1:6" ht="15.75" customHeight="1" x14ac:dyDescent="0.25">
      <c r="A98" s="70"/>
      <c r="B98" s="71"/>
      <c r="C98" s="71"/>
      <c r="D98" s="71"/>
      <c r="E98" s="69"/>
      <c r="F98" s="72"/>
    </row>
    <row r="99" spans="1:6" x14ac:dyDescent="0.25">
      <c r="A99" s="70"/>
      <c r="B99" s="70"/>
      <c r="C99" s="68" t="s">
        <v>136</v>
      </c>
      <c r="D99" s="68"/>
      <c r="E99" s="69"/>
      <c r="F99" s="72"/>
    </row>
    <row r="100" spans="1:6" x14ac:dyDescent="0.25">
      <c r="A100" s="70"/>
      <c r="B100" s="70"/>
      <c r="C100" s="68" t="s">
        <v>137</v>
      </c>
      <c r="D100" s="68"/>
      <c r="E100" s="69"/>
      <c r="F100" s="72"/>
    </row>
  </sheetData>
  <mergeCells count="7">
    <mergeCell ref="C99:D99"/>
    <mergeCell ref="C100:D100"/>
    <mergeCell ref="A5:F5"/>
    <mergeCell ref="A97:B97"/>
    <mergeCell ref="A96:B96"/>
    <mergeCell ref="E97:F97"/>
    <mergeCell ref="E96:F9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9A34-01A4-4F6A-897B-91F1F7AA62D4}">
  <dimension ref="A6:F64"/>
  <sheetViews>
    <sheetView tabSelected="1" zoomScale="170" zoomScaleNormal="170" workbookViewId="0">
      <selection activeCell="F10" sqref="F10"/>
    </sheetView>
  </sheetViews>
  <sheetFormatPr baseColWidth="10" defaultRowHeight="15" x14ac:dyDescent="0.25"/>
  <cols>
    <col min="2" max="2" width="13.28515625" customWidth="1"/>
    <col min="3" max="3" width="11.42578125" style="21"/>
    <col min="4" max="4" width="24" customWidth="1"/>
    <col min="5" max="5" width="11.42578125" style="21"/>
    <col min="6" max="6" width="15.5703125" style="59" bestFit="1" customWidth="1"/>
  </cols>
  <sheetData>
    <row r="6" spans="1:6" ht="24" thickBot="1" x14ac:dyDescent="0.4">
      <c r="A6" s="62" t="s">
        <v>117</v>
      </c>
      <c r="B6" s="62"/>
      <c r="C6" s="62"/>
      <c r="D6" s="62"/>
      <c r="E6" s="62"/>
      <c r="F6" s="62"/>
    </row>
    <row r="7" spans="1:6" ht="30.75" thickBot="1" x14ac:dyDescent="0.3">
      <c r="A7" s="1" t="s">
        <v>0</v>
      </c>
      <c r="B7" s="2" t="s">
        <v>1</v>
      </c>
      <c r="C7" s="3" t="s">
        <v>2</v>
      </c>
      <c r="D7" s="2" t="s">
        <v>3</v>
      </c>
      <c r="E7" s="3" t="s">
        <v>4</v>
      </c>
      <c r="F7" s="23" t="s">
        <v>5</v>
      </c>
    </row>
    <row r="8" spans="1:6" ht="15.75" thickBot="1" x14ac:dyDescent="0.3">
      <c r="A8" s="4">
        <v>44606</v>
      </c>
      <c r="B8" s="5">
        <v>44608</v>
      </c>
      <c r="C8" s="7" t="s">
        <v>6</v>
      </c>
      <c r="D8" s="6" t="s">
        <v>7</v>
      </c>
      <c r="E8" s="49">
        <v>3.5</v>
      </c>
      <c r="F8" s="8">
        <f>1444*E8</f>
        <v>5054</v>
      </c>
    </row>
    <row r="9" spans="1:6" ht="15.75" thickBot="1" x14ac:dyDescent="0.3">
      <c r="A9" s="4">
        <v>44606</v>
      </c>
      <c r="B9" s="5">
        <v>44608</v>
      </c>
      <c r="C9" s="7" t="s">
        <v>6</v>
      </c>
      <c r="D9" s="6" t="s">
        <v>8</v>
      </c>
      <c r="E9" s="7">
        <v>1</v>
      </c>
      <c r="F9" s="8">
        <f>746.66*E9</f>
        <v>746.66</v>
      </c>
    </row>
    <row r="10" spans="1:6" ht="15.75" thickBot="1" x14ac:dyDescent="0.3">
      <c r="A10" s="4">
        <v>44606</v>
      </c>
      <c r="B10" s="5">
        <v>44608</v>
      </c>
      <c r="C10" s="7" t="s">
        <v>6</v>
      </c>
      <c r="D10" s="6" t="s">
        <v>9</v>
      </c>
      <c r="E10" s="7">
        <v>0</v>
      </c>
      <c r="F10" s="8" t="s">
        <v>118</v>
      </c>
    </row>
    <row r="11" spans="1:6" ht="30.75" thickBot="1" x14ac:dyDescent="0.3">
      <c r="A11" s="4">
        <v>44606</v>
      </c>
      <c r="B11" s="5">
        <v>44608</v>
      </c>
      <c r="C11" s="7" t="s">
        <v>6</v>
      </c>
      <c r="D11" s="6" t="s">
        <v>10</v>
      </c>
      <c r="E11" s="58" t="s">
        <v>118</v>
      </c>
      <c r="F11" s="8" t="s">
        <v>118</v>
      </c>
    </row>
    <row r="12" spans="1:6" ht="30.75" thickBot="1" x14ac:dyDescent="0.3">
      <c r="A12" s="4">
        <v>44470</v>
      </c>
      <c r="B12" s="5">
        <v>44473</v>
      </c>
      <c r="C12" s="7" t="s">
        <v>6</v>
      </c>
      <c r="D12" s="6" t="s">
        <v>11</v>
      </c>
      <c r="E12" s="7">
        <v>0</v>
      </c>
      <c r="F12" s="8" t="s">
        <v>118</v>
      </c>
    </row>
    <row r="13" spans="1:6" ht="15.75" thickBot="1" x14ac:dyDescent="0.3">
      <c r="A13" s="4">
        <v>44606</v>
      </c>
      <c r="B13" s="5">
        <v>44608</v>
      </c>
      <c r="C13" s="7" t="s">
        <v>6</v>
      </c>
      <c r="D13" s="6" t="s">
        <v>124</v>
      </c>
      <c r="E13" s="49">
        <v>1.5</v>
      </c>
      <c r="F13" s="8">
        <f>4786.66*E13</f>
        <v>7179.99</v>
      </c>
    </row>
    <row r="14" spans="1:6" ht="15.75" thickBot="1" x14ac:dyDescent="0.3">
      <c r="A14" s="4">
        <v>44606</v>
      </c>
      <c r="B14" s="5">
        <v>44608</v>
      </c>
      <c r="C14" s="7" t="s">
        <v>6</v>
      </c>
      <c r="D14" s="6" t="s">
        <v>125</v>
      </c>
      <c r="E14" s="49">
        <v>0.5</v>
      </c>
      <c r="F14" s="8">
        <f>5366.66*E14</f>
        <v>2683.33</v>
      </c>
    </row>
    <row r="15" spans="1:6" ht="15.75" thickBot="1" x14ac:dyDescent="0.3">
      <c r="A15" s="4">
        <v>44606</v>
      </c>
      <c r="B15" s="5">
        <v>44608</v>
      </c>
      <c r="C15" s="7" t="s">
        <v>6</v>
      </c>
      <c r="D15" s="6" t="s">
        <v>126</v>
      </c>
      <c r="E15" s="49">
        <v>0</v>
      </c>
      <c r="F15" s="8" t="s">
        <v>118</v>
      </c>
    </row>
    <row r="16" spans="1:6" ht="15.75" thickBot="1" x14ac:dyDescent="0.3">
      <c r="A16" s="4">
        <v>44606</v>
      </c>
      <c r="B16" s="5">
        <v>44608</v>
      </c>
      <c r="C16" s="7" t="s">
        <v>6</v>
      </c>
      <c r="D16" s="6" t="s">
        <v>12</v>
      </c>
      <c r="E16" s="7">
        <v>0</v>
      </c>
      <c r="F16" s="8" t="s">
        <v>118</v>
      </c>
    </row>
    <row r="17" spans="1:6" ht="15.75" thickBot="1" x14ac:dyDescent="0.3">
      <c r="A17" s="4">
        <v>44606</v>
      </c>
      <c r="B17" s="5">
        <v>44608</v>
      </c>
      <c r="C17" s="7" t="s">
        <v>6</v>
      </c>
      <c r="D17" s="6" t="s">
        <v>13</v>
      </c>
      <c r="E17" s="7">
        <v>4</v>
      </c>
      <c r="F17" s="8">
        <f>140*E17</f>
        <v>560</v>
      </c>
    </row>
    <row r="18" spans="1:6" ht="15.75" thickBot="1" x14ac:dyDescent="0.3">
      <c r="A18" s="4">
        <v>44606</v>
      </c>
      <c r="B18" s="5">
        <v>44608</v>
      </c>
      <c r="C18" s="7" t="s">
        <v>6</v>
      </c>
      <c r="D18" s="6" t="s">
        <v>14</v>
      </c>
      <c r="E18" s="7">
        <v>8</v>
      </c>
      <c r="F18" s="8">
        <f>170.66*8</f>
        <v>1365.28</v>
      </c>
    </row>
    <row r="19" spans="1:6" ht="30.75" thickBot="1" x14ac:dyDescent="0.3">
      <c r="A19" s="4">
        <v>44606</v>
      </c>
      <c r="B19" s="5">
        <v>44608</v>
      </c>
      <c r="C19" s="7" t="s">
        <v>6</v>
      </c>
      <c r="D19" s="6" t="s">
        <v>127</v>
      </c>
      <c r="E19" s="7">
        <v>5</v>
      </c>
      <c r="F19" s="8">
        <f>246.66*E19</f>
        <v>1233.3</v>
      </c>
    </row>
    <row r="20" spans="1:6" ht="15.75" thickBot="1" x14ac:dyDescent="0.3">
      <c r="A20" s="4">
        <v>44606</v>
      </c>
      <c r="B20" s="5">
        <v>44608</v>
      </c>
      <c r="C20" s="7" t="s">
        <v>6</v>
      </c>
      <c r="D20" s="6" t="s">
        <v>15</v>
      </c>
      <c r="E20" s="7">
        <v>0</v>
      </c>
      <c r="F20" s="8" t="s">
        <v>118</v>
      </c>
    </row>
    <row r="21" spans="1:6" ht="15.75" thickBot="1" x14ac:dyDescent="0.3">
      <c r="A21" s="4">
        <v>44606</v>
      </c>
      <c r="B21" s="5">
        <v>44608</v>
      </c>
      <c r="C21" s="7" t="s">
        <v>6</v>
      </c>
      <c r="D21" s="6" t="s">
        <v>16</v>
      </c>
      <c r="E21" s="49">
        <v>0.5</v>
      </c>
      <c r="F21" s="8">
        <f>1106.66*E21</f>
        <v>553.33000000000004</v>
      </c>
    </row>
    <row r="22" spans="1:6" ht="15.75" thickBot="1" x14ac:dyDescent="0.3">
      <c r="A22" s="4">
        <v>44606</v>
      </c>
      <c r="B22" s="5">
        <v>44608</v>
      </c>
      <c r="C22" s="7" t="s">
        <v>6</v>
      </c>
      <c r="D22" s="6" t="s">
        <v>17</v>
      </c>
      <c r="E22" s="7">
        <v>0</v>
      </c>
      <c r="F22" s="8">
        <v>0</v>
      </c>
    </row>
    <row r="23" spans="1:6" ht="30.75" thickBot="1" x14ac:dyDescent="0.3">
      <c r="A23" s="4">
        <v>44606</v>
      </c>
      <c r="B23" s="5">
        <v>44608</v>
      </c>
      <c r="C23" s="7" t="s">
        <v>6</v>
      </c>
      <c r="D23" s="6" t="s">
        <v>18</v>
      </c>
      <c r="E23" s="7">
        <v>0</v>
      </c>
      <c r="F23" s="8">
        <f>162.66*E23</f>
        <v>0</v>
      </c>
    </row>
    <row r="24" spans="1:6" ht="15.75" thickBot="1" x14ac:dyDescent="0.3">
      <c r="A24" s="4">
        <v>44606</v>
      </c>
      <c r="B24" s="5">
        <v>44608</v>
      </c>
      <c r="C24" s="7" t="s">
        <v>6</v>
      </c>
      <c r="D24" s="6" t="s">
        <v>128</v>
      </c>
      <c r="E24" s="7">
        <v>2</v>
      </c>
      <c r="F24" s="8">
        <f>75*2</f>
        <v>150</v>
      </c>
    </row>
    <row r="25" spans="1:6" ht="15.75" thickBot="1" x14ac:dyDescent="0.3">
      <c r="A25" s="4">
        <v>44606</v>
      </c>
      <c r="B25" s="5">
        <v>44608</v>
      </c>
      <c r="C25" s="7" t="s">
        <v>6</v>
      </c>
      <c r="D25" s="6" t="s">
        <v>19</v>
      </c>
      <c r="E25" s="7">
        <v>0</v>
      </c>
      <c r="F25" s="8">
        <f>1333.33*E25</f>
        <v>0</v>
      </c>
    </row>
    <row r="26" spans="1:6" ht="15.75" thickBot="1" x14ac:dyDescent="0.3">
      <c r="A26" s="4">
        <v>44606</v>
      </c>
      <c r="B26" s="5">
        <v>44608</v>
      </c>
      <c r="C26" s="7" t="s">
        <v>6</v>
      </c>
      <c r="D26" s="6" t="s">
        <v>20</v>
      </c>
      <c r="E26" s="7">
        <v>6</v>
      </c>
      <c r="F26" s="8">
        <f>206.66*E26</f>
        <v>1239.96</v>
      </c>
    </row>
    <row r="27" spans="1:6" ht="15.75" thickBot="1" x14ac:dyDescent="0.3">
      <c r="A27" s="4">
        <v>44397</v>
      </c>
      <c r="B27" s="5">
        <v>44406</v>
      </c>
      <c r="C27" s="7" t="s">
        <v>6</v>
      </c>
      <c r="D27" s="6" t="s">
        <v>21</v>
      </c>
      <c r="E27" s="7">
        <v>7</v>
      </c>
      <c r="F27" s="8">
        <f>850*E27</f>
        <v>5950</v>
      </c>
    </row>
    <row r="28" spans="1:6" ht="15.75" thickBot="1" x14ac:dyDescent="0.3">
      <c r="A28" s="4">
        <v>44367</v>
      </c>
      <c r="B28" s="5">
        <v>44378</v>
      </c>
      <c r="C28" s="7" t="s">
        <v>6</v>
      </c>
      <c r="D28" s="6" t="s">
        <v>22</v>
      </c>
      <c r="E28" s="7">
        <v>0</v>
      </c>
      <c r="F28" s="8">
        <v>0</v>
      </c>
    </row>
    <row r="29" spans="1:6" ht="15.75" thickBot="1" x14ac:dyDescent="0.3">
      <c r="A29" s="4">
        <v>44606</v>
      </c>
      <c r="B29" s="5">
        <v>44608</v>
      </c>
      <c r="C29" s="7" t="s">
        <v>6</v>
      </c>
      <c r="D29" s="6" t="s">
        <v>23</v>
      </c>
      <c r="E29" s="7">
        <v>1</v>
      </c>
      <c r="F29" s="8">
        <f>130.66*1</f>
        <v>130.66</v>
      </c>
    </row>
    <row r="30" spans="1:6" ht="15.75" thickBot="1" x14ac:dyDescent="0.3">
      <c r="A30" s="4">
        <v>44606</v>
      </c>
      <c r="B30" s="5">
        <v>44608</v>
      </c>
      <c r="C30" s="7" t="s">
        <v>6</v>
      </c>
      <c r="D30" s="6" t="s">
        <v>24</v>
      </c>
      <c r="E30" s="7">
        <v>3</v>
      </c>
      <c r="F30" s="8">
        <f>89.33*3</f>
        <v>267.99</v>
      </c>
    </row>
    <row r="31" spans="1:6" ht="15.75" thickBot="1" x14ac:dyDescent="0.3">
      <c r="A31" s="4">
        <v>44470</v>
      </c>
      <c r="B31" s="5">
        <v>44473</v>
      </c>
      <c r="C31" s="7" t="s">
        <v>6</v>
      </c>
      <c r="D31" s="6" t="s">
        <v>25</v>
      </c>
      <c r="E31" s="7">
        <v>28</v>
      </c>
      <c r="F31" s="8">
        <f>132.2*E31</f>
        <v>3701.5999999999995</v>
      </c>
    </row>
    <row r="32" spans="1:6" ht="15.75" thickBot="1" x14ac:dyDescent="0.3">
      <c r="A32" s="4">
        <v>44470</v>
      </c>
      <c r="B32" s="5">
        <v>44473</v>
      </c>
      <c r="C32" s="7" t="s">
        <v>6</v>
      </c>
      <c r="D32" s="6" t="s">
        <v>26</v>
      </c>
      <c r="E32" s="7">
        <v>0</v>
      </c>
      <c r="F32" s="8">
        <f>30.51*8</f>
        <v>244.08</v>
      </c>
    </row>
    <row r="33" spans="1:6" ht="15.75" thickBot="1" x14ac:dyDescent="0.3">
      <c r="A33" s="4">
        <v>44606</v>
      </c>
      <c r="B33" s="5">
        <v>44608</v>
      </c>
      <c r="C33" s="7" t="s">
        <v>6</v>
      </c>
      <c r="D33" s="6" t="s">
        <v>27</v>
      </c>
      <c r="E33" s="49">
        <v>0</v>
      </c>
      <c r="F33" s="8" t="s">
        <v>118</v>
      </c>
    </row>
    <row r="34" spans="1:6" ht="15.75" thickBot="1" x14ac:dyDescent="0.3">
      <c r="A34" s="4">
        <v>44606</v>
      </c>
      <c r="B34" s="5">
        <v>44608</v>
      </c>
      <c r="C34" s="7" t="s">
        <v>6</v>
      </c>
      <c r="D34" s="6" t="s">
        <v>28</v>
      </c>
      <c r="E34" s="49" t="s">
        <v>131</v>
      </c>
      <c r="F34" s="8">
        <f>893.33*1/3</f>
        <v>297.7766666666667</v>
      </c>
    </row>
    <row r="35" spans="1:6" ht="30.75" thickBot="1" x14ac:dyDescent="0.3">
      <c r="A35" s="4">
        <v>44125</v>
      </c>
      <c r="B35" s="5">
        <v>44125</v>
      </c>
      <c r="C35" s="7" t="s">
        <v>6</v>
      </c>
      <c r="D35" s="6" t="s">
        <v>29</v>
      </c>
      <c r="E35" s="7">
        <v>1</v>
      </c>
      <c r="F35" s="8">
        <v>500</v>
      </c>
    </row>
    <row r="36" spans="1:6" ht="15.75" thickBot="1" x14ac:dyDescent="0.3">
      <c r="A36" s="4">
        <v>44606</v>
      </c>
      <c r="B36" s="5">
        <v>44608</v>
      </c>
      <c r="C36" s="7"/>
      <c r="D36" s="6" t="s">
        <v>30</v>
      </c>
      <c r="E36" s="7">
        <v>22</v>
      </c>
      <c r="F36" s="8">
        <f>96*E36</f>
        <v>2112</v>
      </c>
    </row>
    <row r="37" spans="1:6" ht="15.75" thickBot="1" x14ac:dyDescent="0.3">
      <c r="A37" s="4">
        <v>44606</v>
      </c>
      <c r="B37" s="5">
        <v>44608</v>
      </c>
      <c r="C37" s="7" t="s">
        <v>6</v>
      </c>
      <c r="D37" s="6" t="s">
        <v>31</v>
      </c>
      <c r="E37" s="7">
        <v>3</v>
      </c>
      <c r="F37" s="8">
        <f>86.66*E37</f>
        <v>259.98</v>
      </c>
    </row>
    <row r="38" spans="1:6" x14ac:dyDescent="0.25">
      <c r="A38" s="9"/>
      <c r="B38" s="9"/>
      <c r="C38" s="14"/>
      <c r="D38" s="10"/>
      <c r="E38" s="11"/>
      <c r="F38" s="31"/>
    </row>
    <row r="39" spans="1:6" x14ac:dyDescent="0.25">
      <c r="A39" s="12"/>
      <c r="B39" s="12"/>
      <c r="C39" s="14"/>
      <c r="D39" s="13"/>
      <c r="E39" s="14"/>
      <c r="F39" s="32"/>
    </row>
    <row r="40" spans="1:6" x14ac:dyDescent="0.25">
      <c r="A40" s="12"/>
      <c r="B40" s="12"/>
      <c r="C40" s="14"/>
      <c r="D40" s="13"/>
      <c r="E40" s="14"/>
      <c r="F40" s="32"/>
    </row>
    <row r="41" spans="1:6" x14ac:dyDescent="0.25">
      <c r="A41" s="12"/>
      <c r="B41" s="12"/>
      <c r="C41" s="14"/>
      <c r="D41" s="13"/>
      <c r="E41" s="14"/>
      <c r="F41" s="32"/>
    </row>
    <row r="42" spans="1:6" x14ac:dyDescent="0.25">
      <c r="A42" s="12"/>
      <c r="B42" s="12"/>
      <c r="C42" s="14"/>
      <c r="D42" s="13"/>
      <c r="E42" s="14"/>
      <c r="F42" s="32"/>
    </row>
    <row r="43" spans="1:6" ht="15.75" thickBot="1" x14ac:dyDescent="0.3">
      <c r="A43" s="15"/>
      <c r="B43" s="15"/>
      <c r="C43" s="17"/>
      <c r="D43" s="16"/>
      <c r="E43" s="17"/>
      <c r="F43" s="34"/>
    </row>
    <row r="44" spans="1:6" ht="15.75" thickBot="1" x14ac:dyDescent="0.3">
      <c r="A44" s="4">
        <v>44606</v>
      </c>
      <c r="B44" s="5">
        <v>44608</v>
      </c>
      <c r="C44" s="7"/>
      <c r="D44" s="6" t="s">
        <v>32</v>
      </c>
      <c r="E44" s="7">
        <v>4</v>
      </c>
      <c r="F44" s="8">
        <f>106.66*E44</f>
        <v>426.64</v>
      </c>
    </row>
    <row r="45" spans="1:6" x14ac:dyDescent="0.25">
      <c r="A45" s="54">
        <v>44606</v>
      </c>
      <c r="B45" s="55">
        <v>44608</v>
      </c>
      <c r="C45" s="18" t="s">
        <v>6</v>
      </c>
      <c r="D45" s="50" t="s">
        <v>33</v>
      </c>
      <c r="E45" s="18">
        <v>0</v>
      </c>
      <c r="F45" s="40">
        <f>66.66*E45</f>
        <v>0</v>
      </c>
    </row>
    <row r="46" spans="1:6" ht="30" x14ac:dyDescent="0.25">
      <c r="A46" s="56">
        <v>44552</v>
      </c>
      <c r="B46" s="56">
        <v>44568</v>
      </c>
      <c r="C46" s="51" t="s">
        <v>6</v>
      </c>
      <c r="D46" s="52" t="s">
        <v>34</v>
      </c>
      <c r="E46" s="51">
        <v>0</v>
      </c>
      <c r="F46" s="53">
        <v>0</v>
      </c>
    </row>
    <row r="47" spans="1:6" ht="30" x14ac:dyDescent="0.25">
      <c r="A47" s="56">
        <v>44552</v>
      </c>
      <c r="B47" s="56">
        <v>44568</v>
      </c>
      <c r="C47" s="51" t="s">
        <v>6</v>
      </c>
      <c r="D47" s="52" t="s">
        <v>35</v>
      </c>
      <c r="E47" s="51">
        <v>0</v>
      </c>
      <c r="F47" s="53">
        <v>0</v>
      </c>
    </row>
    <row r="48" spans="1:6" ht="15.75" thickBot="1" x14ac:dyDescent="0.3">
      <c r="A48" s="4">
        <v>44552</v>
      </c>
      <c r="B48" s="5">
        <v>44568</v>
      </c>
      <c r="C48" s="7" t="s">
        <v>6</v>
      </c>
      <c r="D48" s="6" t="s">
        <v>36</v>
      </c>
      <c r="E48" s="7">
        <v>1</v>
      </c>
      <c r="F48" s="8">
        <v>950</v>
      </c>
    </row>
    <row r="49" spans="1:6" ht="30.75" thickBot="1" x14ac:dyDescent="0.3">
      <c r="A49" s="4">
        <v>44552</v>
      </c>
      <c r="B49" s="5">
        <v>44568</v>
      </c>
      <c r="C49" s="7" t="s">
        <v>6</v>
      </c>
      <c r="D49" s="6" t="s">
        <v>37</v>
      </c>
      <c r="E49" s="18">
        <v>2</v>
      </c>
      <c r="F49" s="40">
        <f>2650*2</f>
        <v>5300</v>
      </c>
    </row>
    <row r="50" spans="1:6" ht="30.75" thickBot="1" x14ac:dyDescent="0.3">
      <c r="A50" s="4">
        <v>44552</v>
      </c>
      <c r="B50" s="5">
        <v>44568</v>
      </c>
      <c r="C50" s="7" t="s">
        <v>6</v>
      </c>
      <c r="D50" s="16" t="s">
        <v>38</v>
      </c>
      <c r="E50" s="19">
        <v>2</v>
      </c>
      <c r="F50" s="41">
        <f>975*2</f>
        <v>1950</v>
      </c>
    </row>
    <row r="51" spans="1:6" x14ac:dyDescent="0.25">
      <c r="E51" s="61" t="s">
        <v>39</v>
      </c>
      <c r="F51" s="60">
        <f>SUM(F8:F50)</f>
        <v>42856.576666666668</v>
      </c>
    </row>
    <row r="52" spans="1:6" x14ac:dyDescent="0.25">
      <c r="E52"/>
      <c r="F52"/>
    </row>
    <row r="53" spans="1:6" x14ac:dyDescent="0.25">
      <c r="E53"/>
      <c r="F53"/>
    </row>
    <row r="54" spans="1:6" x14ac:dyDescent="0.25">
      <c r="E54"/>
      <c r="F54"/>
    </row>
    <row r="55" spans="1:6" x14ac:dyDescent="0.25">
      <c r="E55"/>
      <c r="F55"/>
    </row>
    <row r="56" spans="1:6" x14ac:dyDescent="0.25">
      <c r="E56"/>
      <c r="F56"/>
    </row>
    <row r="58" spans="1:6" x14ac:dyDescent="0.25">
      <c r="A58" s="68" t="s">
        <v>132</v>
      </c>
      <c r="B58" s="68"/>
      <c r="C58" s="65"/>
      <c r="D58" s="66"/>
      <c r="E58" s="64" t="s">
        <v>134</v>
      </c>
      <c r="F58" s="64"/>
    </row>
    <row r="59" spans="1:6" x14ac:dyDescent="0.25">
      <c r="A59" s="68" t="s">
        <v>133</v>
      </c>
      <c r="B59" s="68"/>
      <c r="C59" s="65"/>
      <c r="D59" s="66"/>
      <c r="E59" s="64" t="s">
        <v>135</v>
      </c>
      <c r="F59" s="64"/>
    </row>
    <row r="60" spans="1:6" ht="15.75" x14ac:dyDescent="0.25">
      <c r="A60" s="66"/>
      <c r="B60" s="63"/>
      <c r="C60" s="63"/>
      <c r="D60" s="63"/>
      <c r="E60" s="65"/>
      <c r="F60" s="67"/>
    </row>
    <row r="61" spans="1:6" ht="15.75" x14ac:dyDescent="0.25">
      <c r="A61" s="66"/>
      <c r="B61" s="63"/>
      <c r="C61" s="63"/>
      <c r="D61" s="63"/>
      <c r="E61" s="65"/>
      <c r="F61" s="67"/>
    </row>
    <row r="62" spans="1:6" ht="15.75" x14ac:dyDescent="0.25">
      <c r="A62" s="66"/>
      <c r="B62" s="63"/>
      <c r="C62" s="63"/>
      <c r="D62" s="63"/>
      <c r="E62" s="65"/>
      <c r="F62" s="67"/>
    </row>
    <row r="63" spans="1:6" x14ac:dyDescent="0.25">
      <c r="A63" s="66"/>
      <c r="B63" s="66"/>
      <c r="C63" s="64" t="s">
        <v>136</v>
      </c>
      <c r="D63" s="64"/>
      <c r="E63" s="65"/>
      <c r="F63" s="67"/>
    </row>
    <row r="64" spans="1:6" x14ac:dyDescent="0.25">
      <c r="A64" s="66"/>
      <c r="B64" s="66"/>
      <c r="C64" s="64" t="s">
        <v>137</v>
      </c>
      <c r="D64" s="64"/>
      <c r="E64" s="65"/>
      <c r="F64" s="67"/>
    </row>
  </sheetData>
  <mergeCells count="7">
    <mergeCell ref="C63:D63"/>
    <mergeCell ref="C64:D64"/>
    <mergeCell ref="A6:F6"/>
    <mergeCell ref="A58:B58"/>
    <mergeCell ref="E58:F58"/>
    <mergeCell ref="A59:B59"/>
    <mergeCell ref="E59:F5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Materiales de oficina</vt:lpstr>
      <vt:lpstr>Materiales de Limpieza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Genrales</dc:creator>
  <cp:lastModifiedBy>Servicios Genrales</cp:lastModifiedBy>
  <cp:lastPrinted>2022-07-04T14:57:30Z</cp:lastPrinted>
  <dcterms:created xsi:type="dcterms:W3CDTF">2022-06-30T14:53:47Z</dcterms:created>
  <dcterms:modified xsi:type="dcterms:W3CDTF">2022-07-04T15:39:07Z</dcterms:modified>
</cp:coreProperties>
</file>