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rg\Desktop\Almacen\Inventario\"/>
    </mc:Choice>
  </mc:AlternateContent>
  <xr:revisionPtr revIDLastSave="0" documentId="13_ncr:1_{42B4549D-F9AA-4A57-901B-FD92731D9379}" xr6:coauthVersionLast="47" xr6:coauthVersionMax="47" xr10:uidLastSave="{00000000-0000-0000-0000-000000000000}"/>
  <bookViews>
    <workbookView xWindow="-120" yWindow="-120" windowWidth="29040" windowHeight="15840" xr2:uid="{1607BC74-F15C-488B-9B3C-91C1B67B498B}"/>
  </bookViews>
  <sheets>
    <sheet name="Materiales oficina" sheetId="1" r:id="rId1"/>
    <sheet name="Materiales de limpiez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22" i="1"/>
  <c r="F70" i="1"/>
  <c r="F45" i="2" l="1"/>
  <c r="F44" i="2"/>
  <c r="F43" i="2"/>
  <c r="F42" i="2"/>
  <c r="F41" i="2"/>
  <c r="F40" i="2"/>
  <c r="F39" i="2"/>
  <c r="F38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2" i="1"/>
  <c r="F31" i="1"/>
  <c r="F30" i="1"/>
  <c r="F29" i="1"/>
  <c r="F28" i="1"/>
  <c r="F27" i="1"/>
  <c r="F26" i="1"/>
  <c r="F24" i="1"/>
  <c r="F23" i="1"/>
  <c r="F21" i="1"/>
  <c r="F18" i="1"/>
  <c r="F17" i="1"/>
  <c r="F16" i="1"/>
  <c r="F15" i="1"/>
  <c r="F14" i="1"/>
  <c r="F13" i="1"/>
  <c r="F12" i="1"/>
  <c r="F11" i="1"/>
  <c r="F10" i="1"/>
  <c r="F9" i="1"/>
  <c r="F8" i="1"/>
  <c r="F46" i="2" l="1"/>
  <c r="F94" i="1"/>
</calcChain>
</file>

<file path=xl/sharedStrings.xml><?xml version="1.0" encoding="utf-8"?>
<sst xmlns="http://schemas.openxmlformats.org/spreadsheetml/2006/main" count="276" uniqueCount="141">
  <si>
    <t xml:space="preserve">Materiales de oficina </t>
  </si>
  <si>
    <t>Fecha De Adquisición</t>
  </si>
  <si>
    <t>Fecha de Registro</t>
  </si>
  <si>
    <t>Código Interno</t>
  </si>
  <si>
    <t>Descripción</t>
  </si>
  <si>
    <t>Existencia</t>
  </si>
  <si>
    <t>Valores RD$</t>
  </si>
  <si>
    <t>N/A</t>
  </si>
  <si>
    <t>Caja de Pendaflex</t>
  </si>
  <si>
    <t>Resma de Papel 81/2x11</t>
  </si>
  <si>
    <t>15/10/2021</t>
  </si>
  <si>
    <t>Resma Timbrada 81/2x11</t>
  </si>
  <si>
    <t xml:space="preserve">Resma Timbrada 81/2x11 hilo </t>
  </si>
  <si>
    <t>Resma Papel 81/2x14</t>
  </si>
  <si>
    <t xml:space="preserve"> 13/08/2020</t>
  </si>
  <si>
    <t xml:space="preserve">Paq. Papel carbón </t>
  </si>
  <si>
    <t>Caja de Folder 81/2x11</t>
  </si>
  <si>
    <t>Caja de Folder 81/2x14</t>
  </si>
  <si>
    <t xml:space="preserve">Caja de folder de colores </t>
  </si>
  <si>
    <t>28/07/022</t>
  </si>
  <si>
    <t xml:space="preserve">Tóner hp 105A                 </t>
  </si>
  <si>
    <t>Tóner hp 541A</t>
  </si>
  <si>
    <t>Tóner hp 542A</t>
  </si>
  <si>
    <t>Tóner hp 603A</t>
  </si>
  <si>
    <t>Tóner hp 85A</t>
  </si>
  <si>
    <t>Tóner hp 55A</t>
  </si>
  <si>
    <t>Tóner hp 12A</t>
  </si>
  <si>
    <t>Tóner hp 83A</t>
  </si>
  <si>
    <t>Tóner XEROX 3655</t>
  </si>
  <si>
    <t>Tóner XEROX 6505</t>
  </si>
  <si>
    <t>Tóner Sharp</t>
  </si>
  <si>
    <t xml:space="preserve">Toner Hp 58 A </t>
  </si>
  <si>
    <t xml:space="preserve">Cartucho hp 61 color </t>
  </si>
  <si>
    <t xml:space="preserve">Cartucho hp 662 color </t>
  </si>
  <si>
    <t xml:space="preserve">Cartucho hp 662 negro </t>
  </si>
  <si>
    <t xml:space="preserve">Cartucho hp 670 Negro </t>
  </si>
  <si>
    <t xml:space="preserve">Cartucho hp 664 negro </t>
  </si>
  <si>
    <t xml:space="preserve">Cartucho hp 664 color </t>
  </si>
  <si>
    <t>Juego de tinta EPSON (Negra, Cian, Magenta y Amarrilla)</t>
  </si>
  <si>
    <t xml:space="preserve">Docena Lápiz </t>
  </si>
  <si>
    <t xml:space="preserve">Saca puntas </t>
  </si>
  <si>
    <t>Rollo Sumadora</t>
  </si>
  <si>
    <t xml:space="preserve">Borras </t>
  </si>
  <si>
    <t xml:space="preserve">Caja Hembra y Macho </t>
  </si>
  <si>
    <t>Dvds 50/1</t>
  </si>
  <si>
    <t>Paq. De CDS 50/1</t>
  </si>
  <si>
    <t>Liquid Paper</t>
  </si>
  <si>
    <t>Cinta Adhesiva</t>
  </si>
  <si>
    <t>Cinta Epson Xl 300</t>
  </si>
  <si>
    <t>-</t>
  </si>
  <si>
    <t>Cinta Brother</t>
  </si>
  <si>
    <t xml:space="preserve">Grapadora </t>
  </si>
  <si>
    <t xml:space="preserve">Saca Grapa </t>
  </si>
  <si>
    <t xml:space="preserve">Cajas de grapa </t>
  </si>
  <si>
    <t xml:space="preserve">Perforadora </t>
  </si>
  <si>
    <t xml:space="preserve">Dispensador de cinta </t>
  </si>
  <si>
    <t>Cajas de Gomita</t>
  </si>
  <si>
    <t>Tijera</t>
  </si>
  <si>
    <t>Libreta Grande</t>
  </si>
  <si>
    <t xml:space="preserve">Libreta pequeña </t>
  </si>
  <si>
    <t xml:space="preserve">Caja de bolígrafo </t>
  </si>
  <si>
    <t xml:space="preserve">Caja de Marcadores permanente </t>
  </si>
  <si>
    <t>0</t>
  </si>
  <si>
    <t>Caja Marcadores de pizarra 12/1</t>
  </si>
  <si>
    <t>Caja de Sobre Manila 9x12</t>
  </si>
  <si>
    <t>Caja de Sobre Manila 10x13</t>
  </si>
  <si>
    <t>Record</t>
  </si>
  <si>
    <t>Caja Clip Billetera 51 mm 1/12</t>
  </si>
  <si>
    <t>Caja Clip Billetera 25 mm 1/12</t>
  </si>
  <si>
    <t>Caja Clip Billetera 32 mm</t>
  </si>
  <si>
    <t>Porta Clip</t>
  </si>
  <si>
    <t>Caja de Clip</t>
  </si>
  <si>
    <t>Caja Sobre de carta timbrado</t>
  </si>
  <si>
    <t>Postic de color</t>
  </si>
  <si>
    <t>Postic</t>
  </si>
  <si>
    <t>Ficha 6x4</t>
  </si>
  <si>
    <t xml:space="preserve">Porta Lápiz </t>
  </si>
  <si>
    <t xml:space="preserve">Caja de Label </t>
  </si>
  <si>
    <t>Papel para encuadernar</t>
  </si>
  <si>
    <t>Espiral para encuadernar 12mm</t>
  </si>
  <si>
    <t>Espiral para encuadernar 14mm</t>
  </si>
  <si>
    <t>Espiral para encuadernar 16mm</t>
  </si>
  <si>
    <t xml:space="preserve">Bandeja de folder </t>
  </si>
  <si>
    <t xml:space="preserve">Tinta de sello </t>
  </si>
  <si>
    <t xml:space="preserve">Almohadilla para sello </t>
  </si>
  <si>
    <t>Paq. Divisores</t>
  </si>
  <si>
    <t xml:space="preserve">Chincheta de colores </t>
  </si>
  <si>
    <t xml:space="preserve">Porta tarjeta </t>
  </si>
  <si>
    <t xml:space="preserve">Tabla con gancho </t>
  </si>
  <si>
    <t xml:space="preserve">Juego de reglas </t>
  </si>
  <si>
    <t xml:space="preserve">Calculadora </t>
  </si>
  <si>
    <t>04//02/2022</t>
  </si>
  <si>
    <t xml:space="preserve">Bloque de comprobante de caja chica </t>
  </si>
  <si>
    <t xml:space="preserve">Bloque de autorización desembolso de caja chica </t>
  </si>
  <si>
    <t xml:space="preserve">Total </t>
  </si>
  <si>
    <t xml:space="preserve">Jose Ivan Catro </t>
  </si>
  <si>
    <t xml:space="preserve">Supervisor de Almacen </t>
  </si>
  <si>
    <t xml:space="preserve">Materiales de Limpieza </t>
  </si>
  <si>
    <t>Papel Toalla de Baño 6/1</t>
  </si>
  <si>
    <t>Papel Toalla de cocina 24/1</t>
  </si>
  <si>
    <t>Paq. De servilleta 10/1 500/1</t>
  </si>
  <si>
    <t>Faldo de servilleta rectangular 30/100/1</t>
  </si>
  <si>
    <t>Paq. De vaso #5 50/1</t>
  </si>
  <si>
    <t>Paq. De vaso #10 50/1</t>
  </si>
  <si>
    <t xml:space="preserve"> </t>
  </si>
  <si>
    <t>Caja Ambientadores 12/1</t>
  </si>
  <si>
    <t>Gl. De la Lavaplatos</t>
  </si>
  <si>
    <t>Gl. De Lavamanos</t>
  </si>
  <si>
    <t>Gl. De Limpiacristales</t>
  </si>
  <si>
    <t xml:space="preserve">Gl. De Limpiador Profundo </t>
  </si>
  <si>
    <t>Gl. De Cloro</t>
  </si>
  <si>
    <t>Saco de Ace 30 Lb</t>
  </si>
  <si>
    <t>Gl. De Mistolin</t>
  </si>
  <si>
    <t>Gl. De Shampoo para carro</t>
  </si>
  <si>
    <t xml:space="preserve">Agua de bateria </t>
  </si>
  <si>
    <t>Gl. Amorol para vehículo</t>
  </si>
  <si>
    <t>Gl. De Desgrasante</t>
  </si>
  <si>
    <t>Gl. De Gel Antibacterial</t>
  </si>
  <si>
    <t>Gl. Alcohol</t>
  </si>
  <si>
    <t>Suape #36</t>
  </si>
  <si>
    <t>Escoba</t>
  </si>
  <si>
    <t>Brillo Gordo</t>
  </si>
  <si>
    <t>Esponja de Fregar</t>
  </si>
  <si>
    <t>Paq. Funda de 55 Gl 100/1</t>
  </si>
  <si>
    <t>Paq. Funda de 30 Gl 100/1</t>
  </si>
  <si>
    <t>21/10/2020</t>
  </si>
  <si>
    <t>Caja de Guante Desechable</t>
  </si>
  <si>
    <t>Pares de guantes</t>
  </si>
  <si>
    <t xml:space="preserve">Toallas </t>
  </si>
  <si>
    <t>Lanilla</t>
  </si>
  <si>
    <t>Cubeta</t>
  </si>
  <si>
    <t>Escobilla</t>
  </si>
  <si>
    <t>Pastilla de Inodoro</t>
  </si>
  <si>
    <t>Dispensador papel toalla de mano</t>
  </si>
  <si>
    <t>Dispensador papel higiénico jumbo</t>
  </si>
  <si>
    <t>Inventario de almacen Julio-Septiembre 2022</t>
  </si>
  <si>
    <t>Inventario de almacen Julio-Septiembre  2022</t>
  </si>
  <si>
    <t>Cinta TIO 1/12</t>
  </si>
  <si>
    <t>Caja de Resaltadores 12/1</t>
  </si>
  <si>
    <t xml:space="preserve">Sobre de carta blanco </t>
  </si>
  <si>
    <t>Papel Higiénico 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</si>
</sst>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43" fontId="0" fillId="0" borderId="0" xfId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2"/>
    <xf numFmtId="43" fontId="2" fillId="2" borderId="0" xfId="2" applyNumberFormat="1"/>
    <xf numFmtId="4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horizontal="right" vertical="center" wrapText="1"/>
    </xf>
    <xf numFmtId="0" fontId="2" fillId="2" borderId="0" xfId="2" applyAlignment="1">
      <alignment horizontal="center"/>
    </xf>
    <xf numFmtId="43" fontId="2" fillId="2" borderId="0" xfId="2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AEC0-F861-4811-AE4F-A694411BC70B}">
  <dimension ref="A5:J99"/>
  <sheetViews>
    <sheetView tabSelected="1" workbookViewId="0">
      <selection activeCell="H30" sqref="H30"/>
    </sheetView>
  </sheetViews>
  <sheetFormatPr baseColWidth="10" defaultRowHeight="15" x14ac:dyDescent="0.25"/>
  <cols>
    <col min="1" max="1" width="11.5703125" style="19" customWidth="1"/>
    <col min="2" max="2" width="11.85546875" style="19" customWidth="1"/>
    <col min="3" max="3" width="9.85546875" customWidth="1"/>
    <col min="4" max="4" width="18.28515625" customWidth="1"/>
    <col min="5" max="5" width="10" customWidth="1"/>
    <col min="6" max="6" width="11.85546875" bestFit="1" customWidth="1"/>
    <col min="10" max="10" width="11.85546875" bestFit="1" customWidth="1"/>
  </cols>
  <sheetData>
    <row r="5" spans="1:10" ht="21" x14ac:dyDescent="0.35">
      <c r="A5" s="36" t="s">
        <v>135</v>
      </c>
      <c r="B5" s="36"/>
      <c r="C5" s="36"/>
      <c r="D5" s="36"/>
      <c r="E5" s="36"/>
      <c r="F5" s="36"/>
    </row>
    <row r="6" spans="1:10" ht="21" x14ac:dyDescent="0.35">
      <c r="A6" s="36" t="s">
        <v>0</v>
      </c>
      <c r="B6" s="36"/>
      <c r="C6" s="36"/>
      <c r="D6" s="36"/>
      <c r="E6" s="36"/>
      <c r="F6" s="36"/>
    </row>
    <row r="7" spans="1:10" ht="30" x14ac:dyDescent="0.25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J7" s="4"/>
    </row>
    <row r="8" spans="1:10" ht="19.5" customHeight="1" x14ac:dyDescent="0.25">
      <c r="A8" s="5">
        <v>44438</v>
      </c>
      <c r="B8" s="5">
        <v>44075</v>
      </c>
      <c r="C8" s="6" t="s">
        <v>7</v>
      </c>
      <c r="D8" s="7" t="s">
        <v>8</v>
      </c>
      <c r="E8" s="6">
        <v>9</v>
      </c>
      <c r="F8" s="8">
        <f>735.29*9</f>
        <v>6617.61</v>
      </c>
      <c r="J8" s="9"/>
    </row>
    <row r="9" spans="1:10" ht="30" x14ac:dyDescent="0.25">
      <c r="A9" s="5">
        <v>44720</v>
      </c>
      <c r="B9" s="5">
        <v>44721</v>
      </c>
      <c r="C9" s="6" t="s">
        <v>7</v>
      </c>
      <c r="D9" s="7" t="s">
        <v>9</v>
      </c>
      <c r="E9" s="6">
        <v>11</v>
      </c>
      <c r="F9" s="8">
        <f>255*E9</f>
        <v>2805</v>
      </c>
      <c r="J9" s="9"/>
    </row>
    <row r="10" spans="1:10" ht="30" x14ac:dyDescent="0.25">
      <c r="A10" s="5">
        <v>44470</v>
      </c>
      <c r="B10" s="10" t="s">
        <v>10</v>
      </c>
      <c r="C10" s="6" t="s">
        <v>7</v>
      </c>
      <c r="D10" s="7" t="s">
        <v>11</v>
      </c>
      <c r="E10" s="6">
        <v>9</v>
      </c>
      <c r="F10" s="8">
        <f>995*14</f>
        <v>13930</v>
      </c>
      <c r="J10" s="9"/>
    </row>
    <row r="11" spans="1:10" ht="30" x14ac:dyDescent="0.25">
      <c r="A11" s="5">
        <v>44286</v>
      </c>
      <c r="B11" s="5">
        <v>44292</v>
      </c>
      <c r="C11" s="6" t="s">
        <v>7</v>
      </c>
      <c r="D11" s="7" t="s">
        <v>12</v>
      </c>
      <c r="E11" s="6">
        <v>3</v>
      </c>
      <c r="F11" s="8">
        <f>1350*2</f>
        <v>2700</v>
      </c>
      <c r="J11" s="9"/>
    </row>
    <row r="12" spans="1:10" ht="30" x14ac:dyDescent="0.25">
      <c r="A12" s="5">
        <v>44720</v>
      </c>
      <c r="B12" s="5">
        <v>44721</v>
      </c>
      <c r="C12" s="6" t="s">
        <v>7</v>
      </c>
      <c r="D12" s="7" t="s">
        <v>13</v>
      </c>
      <c r="E12" s="6">
        <v>13</v>
      </c>
      <c r="F12" s="8">
        <f>289*E12</f>
        <v>3757</v>
      </c>
      <c r="J12" s="9"/>
    </row>
    <row r="13" spans="1:10" ht="20.25" customHeight="1" x14ac:dyDescent="0.25">
      <c r="A13" s="5" t="s">
        <v>14</v>
      </c>
      <c r="B13" s="5">
        <v>44056</v>
      </c>
      <c r="C13" s="6" t="s">
        <v>7</v>
      </c>
      <c r="D13" s="7" t="s">
        <v>15</v>
      </c>
      <c r="E13" s="6">
        <v>2</v>
      </c>
      <c r="F13" s="8">
        <f>250*2</f>
        <v>500</v>
      </c>
      <c r="J13" s="9"/>
    </row>
    <row r="14" spans="1:10" ht="30" x14ac:dyDescent="0.25">
      <c r="A14" s="5">
        <v>44438</v>
      </c>
      <c r="B14" s="5">
        <v>44075</v>
      </c>
      <c r="C14" s="6" t="s">
        <v>7</v>
      </c>
      <c r="D14" s="7" t="s">
        <v>16</v>
      </c>
      <c r="E14" s="6">
        <v>10</v>
      </c>
      <c r="F14" s="8">
        <f>300*12</f>
        <v>3600</v>
      </c>
      <c r="J14" s="9"/>
    </row>
    <row r="15" spans="1:10" ht="30" x14ac:dyDescent="0.25">
      <c r="A15" s="5">
        <v>44438</v>
      </c>
      <c r="B15" s="5">
        <v>44075</v>
      </c>
      <c r="C15" s="6" t="s">
        <v>7</v>
      </c>
      <c r="D15" s="7" t="s">
        <v>17</v>
      </c>
      <c r="E15" s="6">
        <v>3</v>
      </c>
      <c r="F15" s="8">
        <f>402.33*4</f>
        <v>1609.32</v>
      </c>
      <c r="J15" s="9"/>
    </row>
    <row r="16" spans="1:10" ht="30" x14ac:dyDescent="0.25">
      <c r="A16" s="5">
        <v>44438</v>
      </c>
      <c r="B16" s="5">
        <v>44075</v>
      </c>
      <c r="C16" s="6" t="s">
        <v>7</v>
      </c>
      <c r="D16" s="7" t="s">
        <v>18</v>
      </c>
      <c r="E16" s="6">
        <v>3</v>
      </c>
      <c r="F16" s="8">
        <f>575.73*3</f>
        <v>1727.19</v>
      </c>
      <c r="J16" s="9"/>
    </row>
    <row r="17" spans="1:10" x14ac:dyDescent="0.25">
      <c r="A17" s="5" t="s">
        <v>19</v>
      </c>
      <c r="B17" s="5">
        <v>44774</v>
      </c>
      <c r="C17" s="6" t="s">
        <v>7</v>
      </c>
      <c r="D17" s="7" t="s">
        <v>20</v>
      </c>
      <c r="E17" s="6">
        <v>15</v>
      </c>
      <c r="F17" s="8">
        <f>2750*E17</f>
        <v>41250</v>
      </c>
      <c r="J17" s="9"/>
    </row>
    <row r="18" spans="1:10" x14ac:dyDescent="0.25">
      <c r="A18" s="5">
        <v>43749</v>
      </c>
      <c r="B18" s="5">
        <v>43749</v>
      </c>
      <c r="C18" s="6" t="s">
        <v>7</v>
      </c>
      <c r="D18" s="7" t="s">
        <v>21</v>
      </c>
      <c r="E18" s="6">
        <v>1</v>
      </c>
      <c r="F18" s="8">
        <f>2500*1</f>
        <v>2500</v>
      </c>
      <c r="J18" s="9"/>
    </row>
    <row r="19" spans="1:10" x14ac:dyDescent="0.25">
      <c r="A19" s="5">
        <v>43749</v>
      </c>
      <c r="B19" s="5">
        <v>43749</v>
      </c>
      <c r="C19" s="6" t="s">
        <v>7</v>
      </c>
      <c r="D19" s="7" t="s">
        <v>22</v>
      </c>
      <c r="E19" s="6">
        <v>1</v>
      </c>
      <c r="F19" s="8">
        <v>2500</v>
      </c>
      <c r="J19" s="9"/>
    </row>
    <row r="20" spans="1:10" x14ac:dyDescent="0.25">
      <c r="A20" s="5">
        <v>43749</v>
      </c>
      <c r="B20" s="5">
        <v>43749</v>
      </c>
      <c r="C20" s="6" t="s">
        <v>7</v>
      </c>
      <c r="D20" s="7" t="s">
        <v>23</v>
      </c>
      <c r="E20" s="6">
        <v>1</v>
      </c>
      <c r="F20" s="8">
        <v>2500</v>
      </c>
      <c r="J20" s="9"/>
    </row>
    <row r="21" spans="1:10" x14ac:dyDescent="0.25">
      <c r="A21" s="5">
        <v>44509</v>
      </c>
      <c r="B21" s="5">
        <v>44518</v>
      </c>
      <c r="C21" s="6" t="s">
        <v>7</v>
      </c>
      <c r="D21" s="7" t="s">
        <v>24</v>
      </c>
      <c r="E21" s="6">
        <v>3</v>
      </c>
      <c r="F21" s="8">
        <f>2796.61*E21</f>
        <v>8389.83</v>
      </c>
      <c r="J21" s="9"/>
    </row>
    <row r="22" spans="1:10" x14ac:dyDescent="0.25">
      <c r="A22" s="5" t="s">
        <v>19</v>
      </c>
      <c r="B22" s="5">
        <v>44774</v>
      </c>
      <c r="C22" s="6" t="s">
        <v>7</v>
      </c>
      <c r="D22" s="7" t="s">
        <v>25</v>
      </c>
      <c r="E22" s="6">
        <v>2</v>
      </c>
      <c r="F22" s="8">
        <f>7050*E22</f>
        <v>14100</v>
      </c>
      <c r="J22" s="9"/>
    </row>
    <row r="23" spans="1:10" x14ac:dyDescent="0.25">
      <c r="A23" s="5">
        <v>44026</v>
      </c>
      <c r="B23" s="5">
        <v>43996</v>
      </c>
      <c r="C23" s="6" t="s">
        <v>7</v>
      </c>
      <c r="D23" s="7" t="s">
        <v>26</v>
      </c>
      <c r="E23" s="6">
        <v>2</v>
      </c>
      <c r="F23" s="8">
        <f>3010*2</f>
        <v>6020</v>
      </c>
      <c r="J23" s="9"/>
    </row>
    <row r="24" spans="1:10" x14ac:dyDescent="0.25">
      <c r="A24" s="5">
        <v>44509</v>
      </c>
      <c r="B24" s="5">
        <v>44153</v>
      </c>
      <c r="C24" s="6" t="s">
        <v>7</v>
      </c>
      <c r="D24" s="7" t="s">
        <v>27</v>
      </c>
      <c r="E24" s="6">
        <v>1</v>
      </c>
      <c r="F24" s="8">
        <f>2796.61*2</f>
        <v>5593.22</v>
      </c>
      <c r="J24" s="9"/>
    </row>
    <row r="25" spans="1:10" ht="14.25" customHeight="1" x14ac:dyDescent="0.25">
      <c r="A25" s="5">
        <v>44616</v>
      </c>
      <c r="B25" s="5">
        <v>44617</v>
      </c>
      <c r="C25" s="6" t="s">
        <v>7</v>
      </c>
      <c r="D25" s="7" t="s">
        <v>28</v>
      </c>
      <c r="E25" s="6">
        <v>1</v>
      </c>
      <c r="F25" s="8">
        <v>8400</v>
      </c>
      <c r="J25" s="9"/>
    </row>
    <row r="26" spans="1:10" ht="18" customHeight="1" x14ac:dyDescent="0.25">
      <c r="A26" s="5">
        <v>44028</v>
      </c>
      <c r="B26" s="5">
        <v>44351</v>
      </c>
      <c r="C26" s="6" t="s">
        <v>7</v>
      </c>
      <c r="D26" s="7" t="s">
        <v>29</v>
      </c>
      <c r="E26" s="6">
        <v>15</v>
      </c>
      <c r="F26" s="8">
        <f>2400*15</f>
        <v>36000</v>
      </c>
      <c r="J26" s="9"/>
    </row>
    <row r="27" spans="1:10" x14ac:dyDescent="0.25">
      <c r="A27" s="5">
        <v>44028</v>
      </c>
      <c r="B27" s="5">
        <v>44351</v>
      </c>
      <c r="C27" s="6" t="s">
        <v>7</v>
      </c>
      <c r="D27" s="7" t="s">
        <v>30</v>
      </c>
      <c r="E27" s="6">
        <v>1</v>
      </c>
      <c r="F27" s="11">
        <f>3455</f>
        <v>3455</v>
      </c>
      <c r="J27" s="12"/>
    </row>
    <row r="28" spans="1:10" ht="18" customHeight="1" x14ac:dyDescent="0.25">
      <c r="A28" s="5" t="s">
        <v>19</v>
      </c>
      <c r="B28" s="5">
        <v>44774</v>
      </c>
      <c r="C28" s="6" t="s">
        <v>7</v>
      </c>
      <c r="D28" s="7" t="s">
        <v>31</v>
      </c>
      <c r="E28" s="6">
        <v>1</v>
      </c>
      <c r="F28" s="8">
        <f>E28*5680</f>
        <v>5680</v>
      </c>
      <c r="J28" s="9"/>
    </row>
    <row r="29" spans="1:10" ht="30" x14ac:dyDescent="0.25">
      <c r="A29" s="5">
        <v>44041</v>
      </c>
      <c r="B29" s="5">
        <v>44041</v>
      </c>
      <c r="C29" s="6" t="s">
        <v>7</v>
      </c>
      <c r="D29" s="7" t="s">
        <v>32</v>
      </c>
      <c r="E29" s="6">
        <v>2</v>
      </c>
      <c r="F29" s="8">
        <f>950*2</f>
        <v>1900</v>
      </c>
      <c r="J29" s="9"/>
    </row>
    <row r="30" spans="1:10" ht="30" x14ac:dyDescent="0.25">
      <c r="A30" s="5">
        <v>44509</v>
      </c>
      <c r="B30" s="5">
        <v>44518</v>
      </c>
      <c r="C30" s="6" t="s">
        <v>7</v>
      </c>
      <c r="D30" s="7" t="s">
        <v>33</v>
      </c>
      <c r="E30" s="6">
        <v>7</v>
      </c>
      <c r="F30" s="8">
        <f>1580*8</f>
        <v>12640</v>
      </c>
      <c r="J30" s="9"/>
    </row>
    <row r="31" spans="1:10" ht="30" x14ac:dyDescent="0.25">
      <c r="A31" s="5">
        <v>44509</v>
      </c>
      <c r="B31" s="5">
        <v>44511</v>
      </c>
      <c r="C31" s="6" t="s">
        <v>7</v>
      </c>
      <c r="D31" s="7" t="s">
        <v>34</v>
      </c>
      <c r="E31" s="6">
        <v>1</v>
      </c>
      <c r="F31" s="8">
        <f>1260*2</f>
        <v>2520</v>
      </c>
      <c r="J31" s="9"/>
    </row>
    <row r="32" spans="1:10" ht="30" x14ac:dyDescent="0.25">
      <c r="A32" s="5">
        <v>44044</v>
      </c>
      <c r="B32" s="5">
        <v>44044</v>
      </c>
      <c r="C32" s="6" t="s">
        <v>7</v>
      </c>
      <c r="D32" s="7" t="s">
        <v>35</v>
      </c>
      <c r="E32" s="6">
        <v>2</v>
      </c>
      <c r="F32" s="8">
        <f>1450*2</f>
        <v>2900</v>
      </c>
      <c r="J32" s="9"/>
    </row>
    <row r="33" spans="1:10" x14ac:dyDescent="0.25">
      <c r="A33" s="13"/>
      <c r="B33" s="13"/>
      <c r="C33" s="14"/>
      <c r="D33" s="35"/>
      <c r="E33" s="14"/>
      <c r="F33" s="9"/>
      <c r="J33" s="9"/>
    </row>
    <row r="34" spans="1:10" x14ac:dyDescent="0.25">
      <c r="A34" s="13"/>
      <c r="B34" s="13"/>
      <c r="C34" s="14"/>
      <c r="D34" s="35"/>
      <c r="E34" s="14"/>
      <c r="F34" s="9"/>
      <c r="J34" s="9"/>
    </row>
    <row r="35" spans="1:10" x14ac:dyDescent="0.25">
      <c r="A35" s="13"/>
      <c r="B35" s="13"/>
      <c r="C35" s="14"/>
      <c r="D35" s="35"/>
      <c r="E35" s="14"/>
      <c r="F35" s="9"/>
      <c r="J35" s="9"/>
    </row>
    <row r="36" spans="1:10" ht="30" x14ac:dyDescent="0.25">
      <c r="A36" s="5" t="s">
        <v>19</v>
      </c>
      <c r="B36" s="5">
        <v>44774</v>
      </c>
      <c r="C36" s="6" t="s">
        <v>7</v>
      </c>
      <c r="D36" s="7" t="s">
        <v>36</v>
      </c>
      <c r="E36" s="6">
        <v>10</v>
      </c>
      <c r="F36" s="8">
        <f>1703.25*E36</f>
        <v>17032.5</v>
      </c>
      <c r="J36" s="9"/>
    </row>
    <row r="37" spans="1:10" ht="30" x14ac:dyDescent="0.25">
      <c r="A37" s="5" t="s">
        <v>19</v>
      </c>
      <c r="B37" s="5">
        <v>44774</v>
      </c>
      <c r="C37" s="6" t="s">
        <v>7</v>
      </c>
      <c r="D37" s="7" t="s">
        <v>37</v>
      </c>
      <c r="E37" s="6">
        <v>3</v>
      </c>
      <c r="F37" s="8">
        <f>1657*E37</f>
        <v>4971</v>
      </c>
      <c r="J37" s="9"/>
    </row>
    <row r="38" spans="1:10" ht="60" x14ac:dyDescent="0.25">
      <c r="A38" s="5" t="s">
        <v>19</v>
      </c>
      <c r="B38" s="5">
        <v>44774</v>
      </c>
      <c r="C38" s="6" t="s">
        <v>7</v>
      </c>
      <c r="D38" s="7" t="s">
        <v>38</v>
      </c>
      <c r="E38" s="6">
        <v>2</v>
      </c>
      <c r="F38" s="8">
        <f>E38*1200</f>
        <v>2400</v>
      </c>
      <c r="J38" s="9"/>
    </row>
    <row r="39" spans="1:10" x14ac:dyDescent="0.25">
      <c r="A39" s="5">
        <v>44046</v>
      </c>
      <c r="B39" s="5">
        <v>44047</v>
      </c>
      <c r="C39" s="6" t="s">
        <v>7</v>
      </c>
      <c r="D39" s="7" t="s">
        <v>39</v>
      </c>
      <c r="E39" s="6">
        <v>4</v>
      </c>
      <c r="F39" s="8">
        <f>60*E39</f>
        <v>240</v>
      </c>
      <c r="J39" s="9"/>
    </row>
    <row r="40" spans="1:10" x14ac:dyDescent="0.25">
      <c r="A40" s="5">
        <v>44509</v>
      </c>
      <c r="B40" s="5">
        <v>44511</v>
      </c>
      <c r="C40" s="6" t="s">
        <v>7</v>
      </c>
      <c r="D40" s="7" t="s">
        <v>40</v>
      </c>
      <c r="E40" s="6">
        <v>13</v>
      </c>
      <c r="F40" s="8">
        <f>10*E40</f>
        <v>130</v>
      </c>
      <c r="J40" s="9"/>
    </row>
    <row r="41" spans="1:10" x14ac:dyDescent="0.25">
      <c r="A41" s="5">
        <v>44438</v>
      </c>
      <c r="B41" s="5">
        <v>44075</v>
      </c>
      <c r="C41" s="6" t="s">
        <v>7</v>
      </c>
      <c r="D41" s="7" t="s">
        <v>41</v>
      </c>
      <c r="E41" s="6">
        <v>12</v>
      </c>
      <c r="F41" s="8">
        <f>18.72*E41</f>
        <v>224.64</v>
      </c>
      <c r="J41" s="9"/>
    </row>
    <row r="42" spans="1:10" x14ac:dyDescent="0.25">
      <c r="A42" s="5">
        <v>44757</v>
      </c>
      <c r="B42" s="5">
        <v>44760</v>
      </c>
      <c r="C42" s="6" t="s">
        <v>7</v>
      </c>
      <c r="D42" s="7" t="s">
        <v>42</v>
      </c>
      <c r="E42" s="6">
        <v>17</v>
      </c>
      <c r="F42" s="8">
        <f>18.59*8</f>
        <v>148.72</v>
      </c>
      <c r="J42" s="9"/>
    </row>
    <row r="43" spans="1:10" ht="30" x14ac:dyDescent="0.25">
      <c r="A43" s="5">
        <v>44051</v>
      </c>
      <c r="B43" s="5">
        <v>44051</v>
      </c>
      <c r="C43" s="6" t="s">
        <v>7</v>
      </c>
      <c r="D43" s="7" t="s">
        <v>43</v>
      </c>
      <c r="E43" s="6">
        <v>15</v>
      </c>
      <c r="F43" s="8">
        <f>36*E43</f>
        <v>540</v>
      </c>
      <c r="J43" s="9"/>
    </row>
    <row r="44" spans="1:10" x14ac:dyDescent="0.25">
      <c r="A44" s="5">
        <v>44257</v>
      </c>
      <c r="B44" s="5">
        <v>44284</v>
      </c>
      <c r="C44" s="6" t="s">
        <v>7</v>
      </c>
      <c r="D44" s="7" t="s">
        <v>44</v>
      </c>
      <c r="E44" s="6">
        <v>1</v>
      </c>
      <c r="F44" s="8">
        <f>875*E44</f>
        <v>875</v>
      </c>
      <c r="J44" s="9"/>
    </row>
    <row r="45" spans="1:10" x14ac:dyDescent="0.25">
      <c r="A45" s="5">
        <v>44418</v>
      </c>
      <c r="B45" s="5">
        <v>44053</v>
      </c>
      <c r="C45" s="6" t="s">
        <v>7</v>
      </c>
      <c r="D45" s="7" t="s">
        <v>45</v>
      </c>
      <c r="E45" s="6">
        <v>8</v>
      </c>
      <c r="F45" s="8">
        <f>390*8</f>
        <v>3120</v>
      </c>
      <c r="J45" s="9"/>
    </row>
    <row r="46" spans="1:10" x14ac:dyDescent="0.25">
      <c r="A46" s="5">
        <v>44757</v>
      </c>
      <c r="B46" s="5">
        <v>44760</v>
      </c>
      <c r="C46" s="6" t="s">
        <v>7</v>
      </c>
      <c r="D46" s="7" t="s">
        <v>46</v>
      </c>
      <c r="E46" s="6">
        <v>9</v>
      </c>
      <c r="F46" s="8">
        <f>90*E46</f>
        <v>810</v>
      </c>
      <c r="J46" s="9"/>
    </row>
    <row r="47" spans="1:10" x14ac:dyDescent="0.25">
      <c r="A47" s="5">
        <v>44056</v>
      </c>
      <c r="B47" s="5">
        <v>44056</v>
      </c>
      <c r="C47" s="6" t="s">
        <v>7</v>
      </c>
      <c r="D47" s="7" t="s">
        <v>137</v>
      </c>
      <c r="E47" s="6">
        <v>1</v>
      </c>
      <c r="F47" s="8">
        <f>300</f>
        <v>300</v>
      </c>
      <c r="J47" s="9"/>
    </row>
    <row r="48" spans="1:10" x14ac:dyDescent="0.25">
      <c r="A48" s="5">
        <v>44757</v>
      </c>
      <c r="B48" s="5">
        <v>44760</v>
      </c>
      <c r="C48" s="6" t="s">
        <v>7</v>
      </c>
      <c r="D48" s="7" t="s">
        <v>47</v>
      </c>
      <c r="E48" s="6">
        <v>12</v>
      </c>
      <c r="F48" s="8">
        <f>86.2*E48</f>
        <v>1034.4000000000001</v>
      </c>
      <c r="J48" s="9"/>
    </row>
    <row r="49" spans="1:10" x14ac:dyDescent="0.25">
      <c r="A49" s="5">
        <v>44257</v>
      </c>
      <c r="B49" s="5">
        <v>44284</v>
      </c>
      <c r="C49" s="6" t="s">
        <v>7</v>
      </c>
      <c r="D49" s="7" t="s">
        <v>48</v>
      </c>
      <c r="E49" s="6">
        <v>0</v>
      </c>
      <c r="F49" s="8" t="s">
        <v>49</v>
      </c>
      <c r="J49" s="9"/>
    </row>
    <row r="50" spans="1:10" x14ac:dyDescent="0.25">
      <c r="A50" s="5">
        <v>44257</v>
      </c>
      <c r="B50" s="5">
        <v>44284</v>
      </c>
      <c r="C50" s="6" t="s">
        <v>7</v>
      </c>
      <c r="D50" s="7" t="s">
        <v>50</v>
      </c>
      <c r="E50" s="6">
        <v>1</v>
      </c>
      <c r="F50" s="8">
        <f>205*E50</f>
        <v>205</v>
      </c>
      <c r="J50" s="9"/>
    </row>
    <row r="51" spans="1:10" x14ac:dyDescent="0.25">
      <c r="A51" s="5">
        <v>44757</v>
      </c>
      <c r="B51" s="5">
        <v>44760</v>
      </c>
      <c r="C51" s="6" t="s">
        <v>7</v>
      </c>
      <c r="D51" s="7" t="s">
        <v>51</v>
      </c>
      <c r="E51" s="6">
        <v>9</v>
      </c>
      <c r="F51" s="8">
        <f>595*E51</f>
        <v>5355</v>
      </c>
      <c r="J51" s="9"/>
    </row>
    <row r="52" spans="1:10" x14ac:dyDescent="0.25">
      <c r="A52" s="5">
        <v>44757</v>
      </c>
      <c r="B52" s="5">
        <v>44760</v>
      </c>
      <c r="C52" s="6" t="s">
        <v>7</v>
      </c>
      <c r="D52" s="7" t="s">
        <v>52</v>
      </c>
      <c r="E52" s="6">
        <v>10</v>
      </c>
      <c r="F52" s="8">
        <f>40.5*E52</f>
        <v>405</v>
      </c>
      <c r="J52" s="9"/>
    </row>
    <row r="53" spans="1:10" x14ac:dyDescent="0.25">
      <c r="A53" s="5">
        <v>44257</v>
      </c>
      <c r="B53" s="5">
        <v>44284</v>
      </c>
      <c r="C53" s="6" t="s">
        <v>7</v>
      </c>
      <c r="D53" s="7" t="s">
        <v>53</v>
      </c>
      <c r="E53" s="6">
        <v>10</v>
      </c>
      <c r="F53" s="8">
        <f>45*E53</f>
        <v>450</v>
      </c>
      <c r="J53" s="9"/>
    </row>
    <row r="54" spans="1:10" x14ac:dyDescent="0.25">
      <c r="A54" s="5">
        <v>44438</v>
      </c>
      <c r="B54" s="5">
        <v>44075</v>
      </c>
      <c r="C54" s="6" t="s">
        <v>7</v>
      </c>
      <c r="D54" s="7" t="s">
        <v>54</v>
      </c>
      <c r="E54" s="6">
        <v>5</v>
      </c>
      <c r="F54" s="8">
        <f>322.65*5</f>
        <v>1613.25</v>
      </c>
      <c r="J54" s="9"/>
    </row>
    <row r="55" spans="1:10" ht="30" x14ac:dyDescent="0.25">
      <c r="A55" s="5">
        <v>44438</v>
      </c>
      <c r="B55" s="5">
        <v>44075</v>
      </c>
      <c r="C55" s="6" t="s">
        <v>7</v>
      </c>
      <c r="D55" s="7" t="s">
        <v>55</v>
      </c>
      <c r="E55" s="6">
        <v>1</v>
      </c>
      <c r="F55" s="8">
        <f>134.08*E55</f>
        <v>134.08000000000001</v>
      </c>
      <c r="J55" s="9"/>
    </row>
    <row r="56" spans="1:10" x14ac:dyDescent="0.25">
      <c r="A56" s="5">
        <v>43881</v>
      </c>
      <c r="B56" s="5">
        <v>43881</v>
      </c>
      <c r="C56" s="6" t="s">
        <v>7</v>
      </c>
      <c r="D56" s="7" t="s">
        <v>56</v>
      </c>
      <c r="E56" s="6">
        <v>23</v>
      </c>
      <c r="F56" s="8">
        <f>45*26</f>
        <v>1170</v>
      </c>
      <c r="J56" s="9"/>
    </row>
    <row r="57" spans="1:10" x14ac:dyDescent="0.25">
      <c r="A57" s="5">
        <v>43881</v>
      </c>
      <c r="B57" s="5">
        <v>43881</v>
      </c>
      <c r="C57" s="6" t="s">
        <v>7</v>
      </c>
      <c r="D57" s="7" t="s">
        <v>57</v>
      </c>
      <c r="E57" s="6">
        <v>3</v>
      </c>
      <c r="F57" s="8">
        <f>10*E57</f>
        <v>30</v>
      </c>
      <c r="J57" s="9"/>
    </row>
    <row r="58" spans="1:10" x14ac:dyDescent="0.25">
      <c r="A58" s="5">
        <v>44757</v>
      </c>
      <c r="B58" s="5">
        <v>44760</v>
      </c>
      <c r="C58" s="6" t="s">
        <v>7</v>
      </c>
      <c r="D58" s="7" t="s">
        <v>58</v>
      </c>
      <c r="E58" s="6">
        <v>21</v>
      </c>
      <c r="F58" s="8">
        <f>42.24*E58</f>
        <v>887.04000000000008</v>
      </c>
      <c r="J58" s="9"/>
    </row>
    <row r="59" spans="1:10" x14ac:dyDescent="0.25">
      <c r="A59" s="5">
        <v>44757</v>
      </c>
      <c r="B59" s="5">
        <v>44760</v>
      </c>
      <c r="C59" s="6" t="s">
        <v>7</v>
      </c>
      <c r="D59" s="7" t="s">
        <v>59</v>
      </c>
      <c r="E59" s="6">
        <v>5</v>
      </c>
      <c r="F59" s="8">
        <f>36*E59</f>
        <v>180</v>
      </c>
      <c r="J59" s="9"/>
    </row>
    <row r="60" spans="1:10" x14ac:dyDescent="0.25">
      <c r="A60" s="5">
        <v>44757</v>
      </c>
      <c r="B60" s="5">
        <v>44760</v>
      </c>
      <c r="C60" s="6" t="s">
        <v>7</v>
      </c>
      <c r="D60" s="7" t="s">
        <v>60</v>
      </c>
      <c r="E60" s="6">
        <v>19</v>
      </c>
      <c r="F60" s="8">
        <f>126.92*E60</f>
        <v>2411.48</v>
      </c>
      <c r="J60" s="9"/>
    </row>
    <row r="61" spans="1:10" ht="30" x14ac:dyDescent="0.25">
      <c r="A61" s="5">
        <v>44438</v>
      </c>
      <c r="B61" s="5">
        <v>44075</v>
      </c>
      <c r="C61" s="6" t="s">
        <v>7</v>
      </c>
      <c r="D61" s="7" t="s">
        <v>61</v>
      </c>
      <c r="E61" s="16" t="s">
        <v>62</v>
      </c>
      <c r="F61" s="34" t="s">
        <v>49</v>
      </c>
      <c r="J61" s="9"/>
    </row>
    <row r="62" spans="1:10" ht="30" x14ac:dyDescent="0.25">
      <c r="A62" s="5">
        <v>44438</v>
      </c>
      <c r="B62" s="5">
        <v>44075</v>
      </c>
      <c r="C62" s="6" t="s">
        <v>7</v>
      </c>
      <c r="D62" s="7" t="s">
        <v>63</v>
      </c>
      <c r="E62" s="17">
        <v>0.5</v>
      </c>
      <c r="F62" s="8">
        <f>290.45*0.5</f>
        <v>145.22499999999999</v>
      </c>
      <c r="J62" s="9"/>
    </row>
    <row r="63" spans="1:10" ht="30" x14ac:dyDescent="0.25">
      <c r="A63" s="5">
        <v>44438</v>
      </c>
      <c r="B63" s="5">
        <v>44075</v>
      </c>
      <c r="C63" s="6" t="s">
        <v>7</v>
      </c>
      <c r="D63" s="7" t="s">
        <v>138</v>
      </c>
      <c r="E63" s="17">
        <v>0.5</v>
      </c>
      <c r="F63" s="8">
        <f>226*E63</f>
        <v>113</v>
      </c>
      <c r="J63" s="9"/>
    </row>
    <row r="64" spans="1:10" ht="30" x14ac:dyDescent="0.25">
      <c r="A64" s="5">
        <v>44257</v>
      </c>
      <c r="B64" s="5">
        <v>44284</v>
      </c>
      <c r="C64" s="6" t="s">
        <v>7</v>
      </c>
      <c r="D64" s="7" t="s">
        <v>64</v>
      </c>
      <c r="E64" s="6">
        <v>4</v>
      </c>
      <c r="F64" s="8">
        <f>2022*4</f>
        <v>8088</v>
      </c>
      <c r="J64" s="9"/>
    </row>
    <row r="65" spans="1:10" ht="30" x14ac:dyDescent="0.25">
      <c r="A65" s="5">
        <v>44257</v>
      </c>
      <c r="B65" s="5">
        <v>44284</v>
      </c>
      <c r="C65" s="6" t="s">
        <v>7</v>
      </c>
      <c r="D65" s="7" t="s">
        <v>65</v>
      </c>
      <c r="E65" s="6">
        <v>2</v>
      </c>
      <c r="F65" s="8">
        <f>2022*2</f>
        <v>4044</v>
      </c>
      <c r="J65" s="9"/>
    </row>
    <row r="66" spans="1:10" x14ac:dyDescent="0.25">
      <c r="A66" s="5">
        <v>44438</v>
      </c>
      <c r="B66" s="5">
        <v>44075</v>
      </c>
      <c r="C66" s="6" t="s">
        <v>7</v>
      </c>
      <c r="D66" s="7" t="s">
        <v>66</v>
      </c>
      <c r="E66" s="6">
        <v>5</v>
      </c>
      <c r="F66" s="8">
        <f>219.86*E66</f>
        <v>1099.3000000000002</v>
      </c>
      <c r="J66" s="9"/>
    </row>
    <row r="67" spans="1:10" ht="30" x14ac:dyDescent="0.25">
      <c r="A67" s="5">
        <v>44257</v>
      </c>
      <c r="B67" s="5">
        <v>44284</v>
      </c>
      <c r="C67" s="6" t="s">
        <v>7</v>
      </c>
      <c r="D67" s="7" t="s">
        <v>67</v>
      </c>
      <c r="E67" s="6">
        <v>4</v>
      </c>
      <c r="F67" s="8">
        <f>532*E67</f>
        <v>2128</v>
      </c>
      <c r="J67" s="9"/>
    </row>
    <row r="68" spans="1:10" ht="30" x14ac:dyDescent="0.25">
      <c r="A68" s="5">
        <v>44757</v>
      </c>
      <c r="B68" s="5">
        <v>44760</v>
      </c>
      <c r="C68" s="6" t="s">
        <v>7</v>
      </c>
      <c r="D68" s="7" t="s">
        <v>68</v>
      </c>
      <c r="E68" s="6">
        <v>1</v>
      </c>
      <c r="F68" s="8">
        <f>61*E68</f>
        <v>61</v>
      </c>
      <c r="J68" s="9"/>
    </row>
    <row r="69" spans="1:10" ht="30" x14ac:dyDescent="0.25">
      <c r="A69" s="5">
        <v>44757</v>
      </c>
      <c r="B69" s="5">
        <v>44760</v>
      </c>
      <c r="C69" s="6" t="s">
        <v>7</v>
      </c>
      <c r="D69" s="7" t="s">
        <v>69</v>
      </c>
      <c r="E69" s="6">
        <v>1</v>
      </c>
      <c r="F69" s="8">
        <f>85*E69</f>
        <v>85</v>
      </c>
      <c r="J69" s="9"/>
    </row>
    <row r="70" spans="1:10" x14ac:dyDescent="0.25">
      <c r="A70" s="5">
        <v>44438</v>
      </c>
      <c r="B70" s="5">
        <v>44075</v>
      </c>
      <c r="C70" s="6" t="s">
        <v>7</v>
      </c>
      <c r="D70" s="7" t="s">
        <v>70</v>
      </c>
      <c r="E70" s="18">
        <v>11</v>
      </c>
      <c r="F70" s="7">
        <f>72.2*E70</f>
        <v>794.2</v>
      </c>
      <c r="J70" s="15"/>
    </row>
    <row r="71" spans="1:10" x14ac:dyDescent="0.25">
      <c r="A71" s="5">
        <v>44438</v>
      </c>
      <c r="B71" s="5">
        <v>44075</v>
      </c>
      <c r="C71" s="6" t="s">
        <v>7</v>
      </c>
      <c r="D71" s="7" t="s">
        <v>71</v>
      </c>
      <c r="E71" s="6">
        <v>18</v>
      </c>
      <c r="F71" s="8">
        <f>162*24</f>
        <v>3888</v>
      </c>
      <c r="J71" s="9"/>
    </row>
    <row r="72" spans="1:10" ht="39" customHeight="1" x14ac:dyDescent="0.25">
      <c r="A72" s="5">
        <v>44257</v>
      </c>
      <c r="B72" s="5">
        <v>44284</v>
      </c>
      <c r="C72" s="6" t="s">
        <v>7</v>
      </c>
      <c r="D72" s="7" t="s">
        <v>72</v>
      </c>
      <c r="E72" s="6">
        <v>4</v>
      </c>
      <c r="F72" s="8">
        <f>1450*4</f>
        <v>5800</v>
      </c>
      <c r="J72" s="9"/>
    </row>
    <row r="73" spans="1:10" ht="18.75" customHeight="1" x14ac:dyDescent="0.25">
      <c r="A73" s="5">
        <v>44757</v>
      </c>
      <c r="B73" s="5">
        <v>44760</v>
      </c>
      <c r="C73" s="6" t="s">
        <v>7</v>
      </c>
      <c r="D73" s="7" t="s">
        <v>73</v>
      </c>
      <c r="E73" s="6">
        <v>13</v>
      </c>
      <c r="F73" s="8">
        <f>162*E73</f>
        <v>2106</v>
      </c>
      <c r="J73" s="9"/>
    </row>
    <row r="74" spans="1:10" x14ac:dyDescent="0.25">
      <c r="A74" s="5">
        <v>44438</v>
      </c>
      <c r="B74" s="5">
        <v>44075</v>
      </c>
      <c r="C74" s="6" t="s">
        <v>7</v>
      </c>
      <c r="D74" s="7" t="s">
        <v>74</v>
      </c>
      <c r="E74" s="6">
        <v>62</v>
      </c>
      <c r="F74" s="8">
        <f>21*E74</f>
        <v>1302</v>
      </c>
      <c r="J74" s="9"/>
    </row>
    <row r="75" spans="1:10" ht="30" x14ac:dyDescent="0.25">
      <c r="A75" s="5">
        <v>44757</v>
      </c>
      <c r="B75" s="5">
        <v>44760</v>
      </c>
      <c r="C75" s="6" t="s">
        <v>7</v>
      </c>
      <c r="D75" s="7" t="s">
        <v>139</v>
      </c>
      <c r="E75" s="6">
        <v>1</v>
      </c>
      <c r="F75" s="8">
        <f>797.5*E75</f>
        <v>797.5</v>
      </c>
      <c r="J75" s="9"/>
    </row>
    <row r="76" spans="1:10" x14ac:dyDescent="0.25">
      <c r="A76" s="5">
        <v>44028</v>
      </c>
      <c r="B76" s="5">
        <v>44351</v>
      </c>
      <c r="C76" s="6" t="s">
        <v>7</v>
      </c>
      <c r="D76" s="7" t="s">
        <v>75</v>
      </c>
      <c r="E76" s="6">
        <v>6</v>
      </c>
      <c r="F76" s="8">
        <f>25*7</f>
        <v>175</v>
      </c>
      <c r="J76" s="9"/>
    </row>
    <row r="77" spans="1:10" x14ac:dyDescent="0.25">
      <c r="A77" s="5">
        <v>44757</v>
      </c>
      <c r="B77" s="5">
        <v>44760</v>
      </c>
      <c r="C77" s="6" t="s">
        <v>7</v>
      </c>
      <c r="D77" s="7" t="s">
        <v>76</v>
      </c>
      <c r="E77" s="6">
        <v>7</v>
      </c>
      <c r="F77" s="8">
        <f>325*E77</f>
        <v>2275</v>
      </c>
      <c r="J77" s="9"/>
    </row>
    <row r="78" spans="1:10" x14ac:dyDescent="0.25">
      <c r="A78" s="5">
        <v>44438</v>
      </c>
      <c r="B78" s="5">
        <v>44075</v>
      </c>
      <c r="C78" s="6" t="s">
        <v>7</v>
      </c>
      <c r="D78" s="7" t="s">
        <v>77</v>
      </c>
      <c r="E78" s="6">
        <v>1</v>
      </c>
      <c r="F78" s="8">
        <v>220</v>
      </c>
      <c r="J78" s="9"/>
    </row>
    <row r="79" spans="1:10" ht="30" x14ac:dyDescent="0.25">
      <c r="A79" s="5">
        <v>44757</v>
      </c>
      <c r="B79" s="5">
        <v>44760</v>
      </c>
      <c r="C79" s="6" t="s">
        <v>7</v>
      </c>
      <c r="D79" s="7" t="s">
        <v>78</v>
      </c>
      <c r="E79" s="6">
        <v>5</v>
      </c>
      <c r="F79" s="8">
        <f>484*E79</f>
        <v>2420</v>
      </c>
      <c r="J79" s="9"/>
    </row>
    <row r="80" spans="1:10" ht="33.75" customHeight="1" x14ac:dyDescent="0.25">
      <c r="A80" s="5">
        <v>44757</v>
      </c>
      <c r="B80" s="5">
        <v>44760</v>
      </c>
      <c r="C80" s="6" t="s">
        <v>7</v>
      </c>
      <c r="D80" s="7" t="s">
        <v>79</v>
      </c>
      <c r="E80" s="6">
        <v>2</v>
      </c>
      <c r="F80" s="8">
        <f>685.9*E80</f>
        <v>1371.8</v>
      </c>
      <c r="J80" s="9"/>
    </row>
    <row r="81" spans="1:10" ht="33.75" customHeight="1" x14ac:dyDescent="0.25">
      <c r="A81" s="5">
        <v>44757</v>
      </c>
      <c r="B81" s="5">
        <v>44760</v>
      </c>
      <c r="C81" s="6" t="s">
        <v>7</v>
      </c>
      <c r="D81" s="7" t="s">
        <v>80</v>
      </c>
      <c r="E81" s="6">
        <v>2</v>
      </c>
      <c r="F81" s="8">
        <f>757.5*E81</f>
        <v>1515</v>
      </c>
      <c r="J81" s="9"/>
    </row>
    <row r="82" spans="1:10" ht="34.5" customHeight="1" x14ac:dyDescent="0.25">
      <c r="A82" s="5">
        <v>44257</v>
      </c>
      <c r="B82" s="5">
        <v>44284</v>
      </c>
      <c r="C82" s="6" t="s">
        <v>7</v>
      </c>
      <c r="D82" s="7" t="s">
        <v>81</v>
      </c>
      <c r="E82" s="6">
        <v>1</v>
      </c>
      <c r="F82" s="8">
        <f>430*1</f>
        <v>430</v>
      </c>
      <c r="J82" s="9"/>
    </row>
    <row r="83" spans="1:10" ht="20.25" customHeight="1" x14ac:dyDescent="0.25">
      <c r="A83" s="5">
        <v>44438</v>
      </c>
      <c r="B83" s="5">
        <v>44075</v>
      </c>
      <c r="C83" s="6" t="s">
        <v>7</v>
      </c>
      <c r="D83" s="7" t="s">
        <v>82</v>
      </c>
      <c r="E83" s="6">
        <v>3</v>
      </c>
      <c r="F83" s="8">
        <f>758.77*3</f>
        <v>2276.31</v>
      </c>
      <c r="J83" s="9"/>
    </row>
    <row r="84" spans="1:10" x14ac:dyDescent="0.25">
      <c r="A84" s="5">
        <v>44438</v>
      </c>
      <c r="B84" s="5">
        <v>44075</v>
      </c>
      <c r="C84" s="6" t="s">
        <v>7</v>
      </c>
      <c r="D84" s="7" t="s">
        <v>83</v>
      </c>
      <c r="E84" s="6">
        <v>5</v>
      </c>
      <c r="F84" s="8">
        <f>26.52*5</f>
        <v>132.6</v>
      </c>
      <c r="J84" s="9"/>
    </row>
    <row r="85" spans="1:10" ht="30" x14ac:dyDescent="0.25">
      <c r="A85" s="5">
        <v>44438</v>
      </c>
      <c r="B85" s="5">
        <v>44075</v>
      </c>
      <c r="C85" s="6" t="s">
        <v>7</v>
      </c>
      <c r="D85" s="7" t="s">
        <v>84</v>
      </c>
      <c r="E85" s="6">
        <v>4</v>
      </c>
      <c r="F85" s="8">
        <f>250*E85</f>
        <v>1000</v>
      </c>
      <c r="J85" s="9"/>
    </row>
    <row r="86" spans="1:10" x14ac:dyDescent="0.25">
      <c r="A86" s="5">
        <v>44438</v>
      </c>
      <c r="B86" s="5">
        <v>44075</v>
      </c>
      <c r="C86" s="6" t="s">
        <v>7</v>
      </c>
      <c r="D86" s="7" t="s">
        <v>85</v>
      </c>
      <c r="E86" s="6">
        <v>2</v>
      </c>
      <c r="F86" s="8">
        <f>60.64*3</f>
        <v>181.92000000000002</v>
      </c>
      <c r="J86" s="9"/>
    </row>
    <row r="87" spans="1:10" ht="30" x14ac:dyDescent="0.25">
      <c r="A87" s="5">
        <v>44438</v>
      </c>
      <c r="B87" s="5">
        <v>44075</v>
      </c>
      <c r="C87" s="6" t="s">
        <v>7</v>
      </c>
      <c r="D87" s="7" t="s">
        <v>86</v>
      </c>
      <c r="E87" s="6">
        <v>4</v>
      </c>
      <c r="F87" s="7">
        <f>39*5</f>
        <v>195</v>
      </c>
      <c r="J87" s="15"/>
    </row>
    <row r="88" spans="1:10" x14ac:dyDescent="0.25">
      <c r="A88" s="5">
        <v>44438</v>
      </c>
      <c r="B88" s="5">
        <v>44075</v>
      </c>
      <c r="C88" s="6" t="s">
        <v>7</v>
      </c>
      <c r="D88" s="7" t="s">
        <v>87</v>
      </c>
      <c r="E88" s="6">
        <v>1</v>
      </c>
      <c r="F88" s="8">
        <f>66.14*E88</f>
        <v>66.14</v>
      </c>
      <c r="J88" s="9"/>
    </row>
    <row r="89" spans="1:10" ht="21" customHeight="1" x14ac:dyDescent="0.25">
      <c r="A89" s="5">
        <v>44757</v>
      </c>
      <c r="B89" s="5">
        <v>44760</v>
      </c>
      <c r="C89" s="6" t="s">
        <v>7</v>
      </c>
      <c r="D89" s="7" t="s">
        <v>88</v>
      </c>
      <c r="E89" s="6">
        <v>4</v>
      </c>
      <c r="F89" s="8">
        <f>137.2*E89</f>
        <v>548.79999999999995</v>
      </c>
      <c r="J89" s="9"/>
    </row>
    <row r="90" spans="1:10" x14ac:dyDescent="0.25">
      <c r="A90" s="5">
        <v>44757</v>
      </c>
      <c r="B90" s="5">
        <v>44760</v>
      </c>
      <c r="C90" s="6" t="s">
        <v>7</v>
      </c>
      <c r="D90" s="7" t="s">
        <v>89</v>
      </c>
      <c r="E90" s="6">
        <v>4</v>
      </c>
      <c r="F90" s="8">
        <f>86*E90</f>
        <v>344</v>
      </c>
      <c r="J90" s="9"/>
    </row>
    <row r="91" spans="1:10" x14ac:dyDescent="0.25">
      <c r="A91" s="5">
        <v>44757</v>
      </c>
      <c r="B91" s="5">
        <v>44760</v>
      </c>
      <c r="C91" s="6" t="s">
        <v>7</v>
      </c>
      <c r="D91" s="7" t="s">
        <v>90</v>
      </c>
      <c r="E91" s="6">
        <v>0</v>
      </c>
      <c r="F91" s="8">
        <f>3360*E91</f>
        <v>0</v>
      </c>
      <c r="J91" s="9"/>
    </row>
    <row r="92" spans="1:10" ht="45" x14ac:dyDescent="0.25">
      <c r="A92" s="5" t="s">
        <v>91</v>
      </c>
      <c r="B92" s="5">
        <v>44603</v>
      </c>
      <c r="C92" s="6" t="s">
        <v>7</v>
      </c>
      <c r="D92" s="7" t="s">
        <v>92</v>
      </c>
      <c r="E92" s="6">
        <v>19</v>
      </c>
      <c r="F92" s="8">
        <f>150*E92</f>
        <v>2850</v>
      </c>
      <c r="J92" s="9"/>
    </row>
    <row r="93" spans="1:10" ht="60" x14ac:dyDescent="0.25">
      <c r="A93" s="5" t="s">
        <v>91</v>
      </c>
      <c r="B93" s="5">
        <v>44603</v>
      </c>
      <c r="C93" s="6" t="s">
        <v>7</v>
      </c>
      <c r="D93" s="7" t="s">
        <v>93</v>
      </c>
      <c r="E93" s="6">
        <v>17</v>
      </c>
      <c r="F93" s="8">
        <f>150*E93</f>
        <v>2550</v>
      </c>
      <c r="J93" s="9"/>
    </row>
    <row r="94" spans="1:10" x14ac:dyDescent="0.25">
      <c r="C94" s="20"/>
      <c r="E94" s="21" t="s">
        <v>94</v>
      </c>
      <c r="F94" s="22">
        <f>SUM(F8:F93)</f>
        <v>287264.07499999995</v>
      </c>
      <c r="J94" s="23"/>
    </row>
    <row r="95" spans="1:10" x14ac:dyDescent="0.25">
      <c r="C95" s="20"/>
      <c r="E95" s="20"/>
    </row>
    <row r="96" spans="1:10" x14ac:dyDescent="0.25">
      <c r="C96" s="20"/>
      <c r="E96" s="20"/>
    </row>
    <row r="97" spans="3:5" x14ac:dyDescent="0.25">
      <c r="C97" s="20"/>
      <c r="E97" s="20"/>
    </row>
    <row r="98" spans="3:5" x14ac:dyDescent="0.25">
      <c r="C98" s="37" t="s">
        <v>95</v>
      </c>
      <c r="D98" s="37"/>
    </row>
    <row r="99" spans="3:5" x14ac:dyDescent="0.25">
      <c r="C99" s="37" t="s">
        <v>96</v>
      </c>
      <c r="D99" s="37"/>
    </row>
  </sheetData>
  <mergeCells count="4">
    <mergeCell ref="A5:F5"/>
    <mergeCell ref="A6:F6"/>
    <mergeCell ref="C98:D98"/>
    <mergeCell ref="C99:D99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B3BC-981B-428F-9B7C-512D66256ED0}">
  <dimension ref="A5:J62"/>
  <sheetViews>
    <sheetView topLeftCell="A15" zoomScale="140" zoomScaleNormal="140" workbookViewId="0">
      <selection activeCell="I29" sqref="I29"/>
    </sheetView>
  </sheetViews>
  <sheetFormatPr baseColWidth="10" defaultRowHeight="15" x14ac:dyDescent="0.25"/>
  <cols>
    <col min="1" max="1" width="11.42578125" style="19"/>
    <col min="2" max="2" width="11" style="19" customWidth="1"/>
    <col min="3" max="3" width="11.42578125" style="20"/>
    <col min="4" max="4" width="20" customWidth="1"/>
    <col min="5" max="5" width="11.42578125" style="20"/>
    <col min="6" max="6" width="15.5703125" style="33" bestFit="1" customWidth="1"/>
    <col min="10" max="10" width="12" bestFit="1" customWidth="1"/>
  </cols>
  <sheetData>
    <row r="5" spans="1:10" ht="23.25" x14ac:dyDescent="0.35">
      <c r="A5" s="38" t="s">
        <v>136</v>
      </c>
      <c r="B5" s="38"/>
      <c r="C5" s="38"/>
      <c r="D5" s="38"/>
      <c r="E5" s="38"/>
      <c r="F5" s="38"/>
    </row>
    <row r="6" spans="1:10" ht="23.25" x14ac:dyDescent="0.35">
      <c r="A6" s="38" t="s">
        <v>97</v>
      </c>
      <c r="B6" s="38"/>
      <c r="C6" s="38"/>
      <c r="D6" s="38"/>
      <c r="E6" s="38"/>
      <c r="F6" s="38"/>
    </row>
    <row r="7" spans="1:10" ht="30" x14ac:dyDescent="0.25">
      <c r="A7" s="24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10" x14ac:dyDescent="0.25">
      <c r="A8" s="5">
        <v>44746</v>
      </c>
      <c r="B8" s="5">
        <v>44754</v>
      </c>
      <c r="C8" s="6" t="s">
        <v>7</v>
      </c>
      <c r="D8" s="7" t="s">
        <v>140</v>
      </c>
      <c r="E8" s="17">
        <v>2</v>
      </c>
      <c r="F8" s="8">
        <f>1100*E8</f>
        <v>2200</v>
      </c>
    </row>
    <row r="9" spans="1:10" ht="30" x14ac:dyDescent="0.25">
      <c r="A9" s="5">
        <v>44746</v>
      </c>
      <c r="B9" s="5">
        <v>44754</v>
      </c>
      <c r="C9" s="6" t="s">
        <v>7</v>
      </c>
      <c r="D9" s="7" t="s">
        <v>98</v>
      </c>
      <c r="E9" s="17">
        <v>6.5</v>
      </c>
      <c r="F9" s="8">
        <f>1100*E9</f>
        <v>7150</v>
      </c>
    </row>
    <row r="10" spans="1:10" ht="30" x14ac:dyDescent="0.25">
      <c r="A10" s="5">
        <v>44746</v>
      </c>
      <c r="B10" s="5">
        <v>44754</v>
      </c>
      <c r="C10" s="6" t="s">
        <v>7</v>
      </c>
      <c r="D10" s="7" t="s">
        <v>99</v>
      </c>
      <c r="E10" s="6">
        <v>1</v>
      </c>
      <c r="F10" s="8">
        <f>2500*E10</f>
        <v>2500</v>
      </c>
    </row>
    <row r="11" spans="1:10" ht="30" x14ac:dyDescent="0.25">
      <c r="A11" s="5">
        <v>44746</v>
      </c>
      <c r="B11" s="5">
        <v>44754</v>
      </c>
      <c r="C11" s="6" t="s">
        <v>7</v>
      </c>
      <c r="D11" s="7" t="s">
        <v>100</v>
      </c>
      <c r="E11" s="17">
        <v>1.5</v>
      </c>
      <c r="F11" s="8">
        <f>1100*E11</f>
        <v>1650</v>
      </c>
    </row>
    <row r="12" spans="1:10" ht="30" x14ac:dyDescent="0.25">
      <c r="A12" s="5">
        <v>44746</v>
      </c>
      <c r="B12" s="5">
        <v>44754</v>
      </c>
      <c r="C12" s="6" t="s">
        <v>7</v>
      </c>
      <c r="D12" s="7" t="s">
        <v>101</v>
      </c>
      <c r="E12" s="17">
        <v>1.3</v>
      </c>
      <c r="F12" s="8">
        <f>2400*E12</f>
        <v>3120</v>
      </c>
    </row>
    <row r="13" spans="1:10" x14ac:dyDescent="0.25">
      <c r="A13" s="5">
        <v>44746</v>
      </c>
      <c r="B13" s="5">
        <v>44754</v>
      </c>
      <c r="C13" s="6" t="s">
        <v>7</v>
      </c>
      <c r="D13" s="7" t="s">
        <v>102</v>
      </c>
      <c r="E13" s="17">
        <v>2</v>
      </c>
      <c r="F13" s="8">
        <f>3100*E13</f>
        <v>6200</v>
      </c>
    </row>
    <row r="14" spans="1:10" x14ac:dyDescent="0.25">
      <c r="A14" s="5">
        <v>44746</v>
      </c>
      <c r="B14" s="5">
        <v>44754</v>
      </c>
      <c r="C14" s="6" t="s">
        <v>7</v>
      </c>
      <c r="D14" s="7" t="s">
        <v>103</v>
      </c>
      <c r="E14" s="17">
        <v>1.5</v>
      </c>
      <c r="F14" s="8">
        <f>4100*E14</f>
        <v>6150</v>
      </c>
      <c r="J14" t="s">
        <v>104</v>
      </c>
    </row>
    <row r="15" spans="1:10" ht="30" x14ac:dyDescent="0.25">
      <c r="A15" s="5">
        <v>44746</v>
      </c>
      <c r="B15" s="5">
        <v>44754</v>
      </c>
      <c r="C15" s="6" t="s">
        <v>7</v>
      </c>
      <c r="D15" s="7" t="s">
        <v>105</v>
      </c>
      <c r="E15" s="17">
        <v>0.5</v>
      </c>
      <c r="F15" s="8">
        <f>125*E15</f>
        <v>62.5</v>
      </c>
    </row>
    <row r="16" spans="1:10" x14ac:dyDescent="0.25">
      <c r="A16" s="5">
        <v>44746</v>
      </c>
      <c r="B16" s="5">
        <v>44754</v>
      </c>
      <c r="C16" s="6" t="s">
        <v>7</v>
      </c>
      <c r="D16" s="7" t="s">
        <v>106</v>
      </c>
      <c r="E16" s="6">
        <v>9</v>
      </c>
      <c r="F16" s="8">
        <f>265*E16</f>
        <v>2385</v>
      </c>
    </row>
    <row r="17" spans="1:6" x14ac:dyDescent="0.25">
      <c r="A17" s="5">
        <v>44606</v>
      </c>
      <c r="B17" s="5">
        <v>44608</v>
      </c>
      <c r="C17" s="6" t="s">
        <v>7</v>
      </c>
      <c r="D17" s="7" t="s">
        <v>107</v>
      </c>
      <c r="E17" s="17">
        <v>1</v>
      </c>
      <c r="F17" s="8">
        <f>140*E17</f>
        <v>140</v>
      </c>
    </row>
    <row r="18" spans="1:6" x14ac:dyDescent="0.25">
      <c r="A18" s="5">
        <v>44746</v>
      </c>
      <c r="B18" s="5">
        <v>44754</v>
      </c>
      <c r="C18" s="6" t="s">
        <v>7</v>
      </c>
      <c r="D18" s="7" t="s">
        <v>108</v>
      </c>
      <c r="E18" s="6">
        <v>14</v>
      </c>
      <c r="F18" s="8"/>
    </row>
    <row r="19" spans="1:6" ht="30.75" customHeight="1" x14ac:dyDescent="0.25">
      <c r="A19" s="5">
        <v>44746</v>
      </c>
      <c r="B19" s="5">
        <v>44754</v>
      </c>
      <c r="C19" s="6" t="s">
        <v>7</v>
      </c>
      <c r="D19" s="7" t="s">
        <v>109</v>
      </c>
      <c r="E19" s="6">
        <v>4</v>
      </c>
      <c r="F19" s="8">
        <f>238.33*E19</f>
        <v>953.32</v>
      </c>
    </row>
    <row r="20" spans="1:6" x14ac:dyDescent="0.25">
      <c r="A20" s="5">
        <v>44746</v>
      </c>
      <c r="B20" s="5">
        <v>44754</v>
      </c>
      <c r="C20" s="6" t="s">
        <v>7</v>
      </c>
      <c r="D20" s="7" t="s">
        <v>110</v>
      </c>
      <c r="E20" s="6">
        <v>0</v>
      </c>
      <c r="F20" s="8">
        <f>135*E20</f>
        <v>0</v>
      </c>
    </row>
    <row r="21" spans="1:6" x14ac:dyDescent="0.25">
      <c r="A21" s="5">
        <v>44606</v>
      </c>
      <c r="B21" s="5">
        <v>44608</v>
      </c>
      <c r="C21" s="6" t="s">
        <v>7</v>
      </c>
      <c r="D21" s="7" t="s">
        <v>111</v>
      </c>
      <c r="E21" s="17">
        <v>0.5</v>
      </c>
      <c r="F21" s="8">
        <f>1106.66*E21</f>
        <v>553.33000000000004</v>
      </c>
    </row>
    <row r="22" spans="1:6" x14ac:dyDescent="0.25">
      <c r="A22" s="5">
        <v>44746</v>
      </c>
      <c r="B22" s="5">
        <v>44754</v>
      </c>
      <c r="C22" s="6" t="s">
        <v>7</v>
      </c>
      <c r="D22" s="7" t="s">
        <v>112</v>
      </c>
      <c r="E22" s="6">
        <v>11</v>
      </c>
      <c r="F22" s="8">
        <f>285*E22</f>
        <v>3135</v>
      </c>
    </row>
    <row r="23" spans="1:6" ht="28.5" customHeight="1" x14ac:dyDescent="0.25">
      <c r="A23" s="5">
        <v>44746</v>
      </c>
      <c r="B23" s="5">
        <v>44754</v>
      </c>
      <c r="C23" s="6" t="s">
        <v>7</v>
      </c>
      <c r="D23" s="7" t="s">
        <v>113</v>
      </c>
      <c r="E23" s="6">
        <v>5</v>
      </c>
      <c r="F23" s="8">
        <f>360*E23</f>
        <v>1800</v>
      </c>
    </row>
    <row r="24" spans="1:6" x14ac:dyDescent="0.25">
      <c r="A24" s="5">
        <v>44606</v>
      </c>
      <c r="B24" s="5">
        <v>44608</v>
      </c>
      <c r="C24" s="6" t="s">
        <v>7</v>
      </c>
      <c r="D24" s="7" t="s">
        <v>114</v>
      </c>
      <c r="E24" s="6">
        <v>2</v>
      </c>
      <c r="F24" s="8">
        <f>75*2</f>
        <v>150</v>
      </c>
    </row>
    <row r="25" spans="1:6" ht="30" x14ac:dyDescent="0.25">
      <c r="A25" s="5">
        <v>44746</v>
      </c>
      <c r="B25" s="5">
        <v>44754</v>
      </c>
      <c r="C25" s="6" t="s">
        <v>7</v>
      </c>
      <c r="D25" s="7" t="s">
        <v>115</v>
      </c>
      <c r="E25" s="6">
        <v>1</v>
      </c>
      <c r="F25" s="8">
        <f>1333.33*E25</f>
        <v>1333.33</v>
      </c>
    </row>
    <row r="26" spans="1:6" x14ac:dyDescent="0.25">
      <c r="A26" s="5">
        <v>44606</v>
      </c>
      <c r="B26" s="5">
        <v>44608</v>
      </c>
      <c r="C26" s="6" t="s">
        <v>7</v>
      </c>
      <c r="D26" s="7" t="s">
        <v>116</v>
      </c>
      <c r="E26" s="6">
        <v>5</v>
      </c>
      <c r="F26" s="8">
        <f>206.66*E26</f>
        <v>1033.3</v>
      </c>
    </row>
    <row r="27" spans="1:6" ht="30" x14ac:dyDescent="0.25">
      <c r="A27" s="5">
        <v>44397</v>
      </c>
      <c r="B27" s="5">
        <v>44406</v>
      </c>
      <c r="C27" s="6" t="s">
        <v>7</v>
      </c>
      <c r="D27" s="7" t="s">
        <v>117</v>
      </c>
      <c r="E27" s="6">
        <v>7</v>
      </c>
      <c r="F27" s="8">
        <f>850*E27</f>
        <v>5950</v>
      </c>
    </row>
    <row r="28" spans="1:6" x14ac:dyDescent="0.25">
      <c r="A28" s="5">
        <v>44746</v>
      </c>
      <c r="B28" s="5">
        <v>44754</v>
      </c>
      <c r="C28" s="6" t="s">
        <v>7</v>
      </c>
      <c r="D28" s="7" t="s">
        <v>118</v>
      </c>
      <c r="E28" s="17">
        <v>2</v>
      </c>
      <c r="F28" s="8">
        <f>950*E28</f>
        <v>1900</v>
      </c>
    </row>
    <row r="29" spans="1:6" x14ac:dyDescent="0.25">
      <c r="A29" s="5">
        <v>44746</v>
      </c>
      <c r="B29" s="5">
        <v>44754</v>
      </c>
      <c r="C29" s="6" t="s">
        <v>7</v>
      </c>
      <c r="D29" s="7" t="s">
        <v>119</v>
      </c>
      <c r="E29" s="6">
        <v>3</v>
      </c>
      <c r="F29" s="8">
        <f>250*E29</f>
        <v>750</v>
      </c>
    </row>
    <row r="30" spans="1:6" x14ac:dyDescent="0.25">
      <c r="A30" s="5">
        <v>44746</v>
      </c>
      <c r="B30" s="5">
        <v>44754</v>
      </c>
      <c r="C30" s="6" t="s">
        <v>7</v>
      </c>
      <c r="D30" s="7" t="s">
        <v>120</v>
      </c>
      <c r="E30" s="6">
        <v>9</v>
      </c>
      <c r="F30" s="8">
        <f>221.5*E30</f>
        <v>1993.5</v>
      </c>
    </row>
    <row r="31" spans="1:6" x14ac:dyDescent="0.25">
      <c r="A31" s="5">
        <v>44470</v>
      </c>
      <c r="B31" s="5">
        <v>44473</v>
      </c>
      <c r="C31" s="6" t="s">
        <v>7</v>
      </c>
      <c r="D31" s="7" t="s">
        <v>121</v>
      </c>
      <c r="E31" s="6">
        <v>13</v>
      </c>
      <c r="F31" s="8">
        <f>132.2*E31</f>
        <v>1718.6</v>
      </c>
    </row>
    <row r="32" spans="1:6" x14ac:dyDescent="0.25">
      <c r="A32" s="5">
        <v>44746</v>
      </c>
      <c r="B32" s="5">
        <v>44754</v>
      </c>
      <c r="C32" s="6" t="s">
        <v>7</v>
      </c>
      <c r="D32" s="7" t="s">
        <v>122</v>
      </c>
      <c r="E32" s="6">
        <v>17</v>
      </c>
      <c r="F32" s="8">
        <f>85*E32</f>
        <v>1445</v>
      </c>
    </row>
    <row r="33" spans="1:6" ht="30" x14ac:dyDescent="0.25">
      <c r="A33" s="5">
        <v>44746</v>
      </c>
      <c r="B33" s="5">
        <v>44754</v>
      </c>
      <c r="C33" s="6" t="s">
        <v>7</v>
      </c>
      <c r="D33" s="7" t="s">
        <v>123</v>
      </c>
      <c r="E33" s="17">
        <v>1</v>
      </c>
      <c r="F33" s="8">
        <f>850*E33</f>
        <v>850</v>
      </c>
    </row>
    <row r="34" spans="1:6" ht="30" x14ac:dyDescent="0.25">
      <c r="A34" s="5">
        <v>44746</v>
      </c>
      <c r="B34" s="5">
        <v>44754</v>
      </c>
      <c r="C34" s="6" t="s">
        <v>7</v>
      </c>
      <c r="D34" s="7" t="s">
        <v>124</v>
      </c>
      <c r="E34" s="17">
        <v>1</v>
      </c>
      <c r="F34" s="8">
        <f>725*E34</f>
        <v>725</v>
      </c>
    </row>
    <row r="35" spans="1:6" ht="30.75" customHeight="1" x14ac:dyDescent="0.25">
      <c r="A35" s="13"/>
      <c r="B35" s="25"/>
      <c r="C35" s="14"/>
      <c r="D35" s="15"/>
      <c r="E35" s="14"/>
      <c r="F35" s="9"/>
    </row>
    <row r="36" spans="1:6" ht="30.75" customHeight="1" x14ac:dyDescent="0.25">
      <c r="A36" s="13"/>
      <c r="B36" s="25"/>
      <c r="C36" s="14"/>
      <c r="D36" s="15"/>
      <c r="E36" s="14"/>
      <c r="F36" s="9"/>
    </row>
    <row r="37" spans="1:6" ht="30.75" customHeight="1" x14ac:dyDescent="0.25">
      <c r="A37" s="26">
        <v>44125</v>
      </c>
      <c r="B37" s="27" t="s">
        <v>125</v>
      </c>
      <c r="C37" s="28" t="s">
        <v>7</v>
      </c>
      <c r="D37" s="29" t="s">
        <v>126</v>
      </c>
      <c r="E37" s="28">
        <v>0</v>
      </c>
      <c r="F37" s="30" t="s">
        <v>49</v>
      </c>
    </row>
    <row r="38" spans="1:6" x14ac:dyDescent="0.25">
      <c r="A38" s="5">
        <v>44746</v>
      </c>
      <c r="B38" s="5">
        <v>44754</v>
      </c>
      <c r="C38" s="6" t="s">
        <v>7</v>
      </c>
      <c r="D38" s="7" t="s">
        <v>127</v>
      </c>
      <c r="E38" s="6">
        <v>17</v>
      </c>
      <c r="F38" s="8">
        <f>96*E38</f>
        <v>1632</v>
      </c>
    </row>
    <row r="39" spans="1:6" x14ac:dyDescent="0.25">
      <c r="A39" s="5">
        <v>44746</v>
      </c>
      <c r="B39" s="5">
        <v>44754</v>
      </c>
      <c r="C39" s="6" t="s">
        <v>7</v>
      </c>
      <c r="D39" s="7" t="s">
        <v>128</v>
      </c>
      <c r="E39" s="6">
        <v>7</v>
      </c>
      <c r="F39" s="8">
        <f>100*E39</f>
        <v>700</v>
      </c>
    </row>
    <row r="40" spans="1:6" x14ac:dyDescent="0.25">
      <c r="A40" s="5">
        <v>44746</v>
      </c>
      <c r="B40" s="5">
        <v>44754</v>
      </c>
      <c r="C40" s="6" t="s">
        <v>7</v>
      </c>
      <c r="D40" s="7" t="s">
        <v>129</v>
      </c>
      <c r="E40" s="6">
        <v>1</v>
      </c>
      <c r="F40" s="8">
        <f>25*E40</f>
        <v>25</v>
      </c>
    </row>
    <row r="41" spans="1:6" x14ac:dyDescent="0.25">
      <c r="A41" s="5">
        <v>44606</v>
      </c>
      <c r="B41" s="5">
        <v>44608</v>
      </c>
      <c r="C41" s="6" t="s">
        <v>7</v>
      </c>
      <c r="D41" s="7" t="s">
        <v>130</v>
      </c>
      <c r="E41" s="6">
        <v>4</v>
      </c>
      <c r="F41" s="8">
        <f>106.66*E41</f>
        <v>426.64</v>
      </c>
    </row>
    <row r="42" spans="1:6" x14ac:dyDescent="0.25">
      <c r="A42" s="5">
        <v>44746</v>
      </c>
      <c r="B42" s="5">
        <v>44754</v>
      </c>
      <c r="C42" s="6" t="s">
        <v>7</v>
      </c>
      <c r="D42" s="7" t="s">
        <v>131</v>
      </c>
      <c r="E42" s="6">
        <v>6</v>
      </c>
      <c r="F42" s="8">
        <f>265*E42</f>
        <v>1590</v>
      </c>
    </row>
    <row r="43" spans="1:6" x14ac:dyDescent="0.25">
      <c r="A43" s="5">
        <v>44746</v>
      </c>
      <c r="B43" s="5">
        <v>44754</v>
      </c>
      <c r="C43" s="6" t="s">
        <v>7</v>
      </c>
      <c r="D43" s="7" t="s">
        <v>132</v>
      </c>
      <c r="E43" s="6">
        <v>40</v>
      </c>
      <c r="F43" s="8">
        <f>70*E43</f>
        <v>2800</v>
      </c>
    </row>
    <row r="44" spans="1:6" ht="30" x14ac:dyDescent="0.25">
      <c r="A44" s="5">
        <v>44552</v>
      </c>
      <c r="B44" s="5">
        <v>44568</v>
      </c>
      <c r="C44" s="6" t="s">
        <v>7</v>
      </c>
      <c r="D44" s="7" t="s">
        <v>133</v>
      </c>
      <c r="E44" s="6">
        <v>2</v>
      </c>
      <c r="F44" s="8">
        <f>2650*2</f>
        <v>5300</v>
      </c>
    </row>
    <row r="45" spans="1:6" ht="30" x14ac:dyDescent="0.25">
      <c r="A45" s="5">
        <v>44552</v>
      </c>
      <c r="B45" s="5">
        <v>44568</v>
      </c>
      <c r="C45" s="6" t="s">
        <v>7</v>
      </c>
      <c r="D45" s="7" t="s">
        <v>134</v>
      </c>
      <c r="E45" s="6">
        <v>2</v>
      </c>
      <c r="F45" s="8">
        <f>975*2</f>
        <v>1950</v>
      </c>
    </row>
    <row r="46" spans="1:6" x14ac:dyDescent="0.25">
      <c r="E46" s="31" t="s">
        <v>94</v>
      </c>
      <c r="F46" s="32">
        <f>SUM(F8:F45)</f>
        <v>70271.520000000004</v>
      </c>
    </row>
    <row r="47" spans="1:6" x14ac:dyDescent="0.25">
      <c r="E47"/>
      <c r="F47"/>
    </row>
    <row r="48" spans="1:6" x14ac:dyDescent="0.25">
      <c r="E48"/>
      <c r="F48"/>
    </row>
    <row r="49" spans="3:6" x14ac:dyDescent="0.25">
      <c r="E49"/>
      <c r="F49"/>
    </row>
    <row r="50" spans="3:6" x14ac:dyDescent="0.25">
      <c r="E50"/>
      <c r="F50"/>
    </row>
    <row r="51" spans="3:6" x14ac:dyDescent="0.25">
      <c r="C51" s="37" t="s">
        <v>95</v>
      </c>
      <c r="D51" s="37"/>
      <c r="E51"/>
      <c r="F51"/>
    </row>
    <row r="52" spans="3:6" x14ac:dyDescent="0.25">
      <c r="C52" s="37" t="s">
        <v>96</v>
      </c>
      <c r="D52" s="37"/>
      <c r="E52"/>
      <c r="F52"/>
    </row>
    <row r="53" spans="3:6" x14ac:dyDescent="0.25">
      <c r="E53"/>
      <c r="F53"/>
    </row>
    <row r="54" spans="3:6" x14ac:dyDescent="0.25">
      <c r="C54"/>
      <c r="E54"/>
      <c r="F54"/>
    </row>
    <row r="55" spans="3:6" x14ac:dyDescent="0.25">
      <c r="C55"/>
      <c r="E55"/>
      <c r="F55"/>
    </row>
    <row r="56" spans="3:6" x14ac:dyDescent="0.25">
      <c r="C56"/>
      <c r="E56"/>
      <c r="F56"/>
    </row>
    <row r="57" spans="3:6" x14ac:dyDescent="0.25">
      <c r="C57"/>
      <c r="E57"/>
      <c r="F57"/>
    </row>
    <row r="58" spans="3:6" x14ac:dyDescent="0.25">
      <c r="C58"/>
      <c r="E58"/>
      <c r="F58"/>
    </row>
    <row r="59" spans="3:6" x14ac:dyDescent="0.25">
      <c r="C59"/>
      <c r="E59"/>
      <c r="F59"/>
    </row>
    <row r="60" spans="3:6" x14ac:dyDescent="0.25">
      <c r="C60"/>
      <c r="E60"/>
      <c r="F60"/>
    </row>
    <row r="61" spans="3:6" x14ac:dyDescent="0.25">
      <c r="C61"/>
      <c r="E61"/>
      <c r="F61"/>
    </row>
    <row r="62" spans="3:6" x14ac:dyDescent="0.25">
      <c r="C62"/>
      <c r="E62"/>
      <c r="F62"/>
    </row>
  </sheetData>
  <mergeCells count="4">
    <mergeCell ref="A5:F5"/>
    <mergeCell ref="A6:F6"/>
    <mergeCell ref="C51:D51"/>
    <mergeCell ref="C52:D52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oficina</vt:lpstr>
      <vt:lpstr>Materiales de limpieza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Genrales</dc:creator>
  <cp:lastModifiedBy>Servicios Genrales</cp:lastModifiedBy>
  <cp:lastPrinted>2022-10-06T16:37:02Z</cp:lastPrinted>
  <dcterms:created xsi:type="dcterms:W3CDTF">2022-10-06T15:32:51Z</dcterms:created>
  <dcterms:modified xsi:type="dcterms:W3CDTF">2022-10-20T20:41:39Z</dcterms:modified>
</cp:coreProperties>
</file>