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603" firstSheet="1" activeTab="1"/>
  </bookViews>
  <sheets>
    <sheet name="EJEC. NOV. (2)" sheetId="39" state="hidden" r:id="rId1"/>
    <sheet name="EJEC.ENERO" sheetId="33" r:id="rId2"/>
    <sheet name="BAL. " sheetId="34" r:id="rId3"/>
    <sheet name="C X P " sheetId="35" r:id="rId4"/>
    <sheet name="C.Y BCO." sheetId="37" r:id="rId5"/>
    <sheet name="INGRESOS" sheetId="36" r:id="rId6"/>
  </sheets>
  <definedNames>
    <definedName name="_xlnm.Print_Area" localSheetId="2">'BAL. '!$D$1:$G$21</definedName>
    <definedName name="_xlnm.Print_Area" localSheetId="3">'C X P '!$A$1:$E$37</definedName>
    <definedName name="_xlnm.Print_Area" localSheetId="4">'C.Y BCO.'!$B$1:$F$31</definedName>
    <definedName name="_xlnm.Print_Area" localSheetId="0">'EJEC. NOV. (2)'!$A$1:$N$70</definedName>
    <definedName name="_xlnm.Print_Area" localSheetId="1">EJEC.ENERO!$A$1:$N$65</definedName>
    <definedName name="_xlnm.Print_Area" localSheetId="5">INGRESOS!$A$1:$F$47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7" i="33" l="1"/>
  <c r="M37" i="33"/>
  <c r="M61" i="39"/>
  <c r="N61" i="39"/>
  <c r="M57" i="39"/>
  <c r="N57" i="39" s="1"/>
  <c r="N56" i="39"/>
  <c r="N55" i="39"/>
  <c r="M54" i="39"/>
  <c r="N53" i="39"/>
  <c r="N52" i="39" s="1"/>
  <c r="M53" i="39"/>
  <c r="M52" i="39" s="1"/>
  <c r="M49" i="39" s="1"/>
  <c r="N51" i="39"/>
  <c r="N50" i="39" s="1"/>
  <c r="N48" i="39"/>
  <c r="M47" i="39"/>
  <c r="N47" i="39" s="1"/>
  <c r="N46" i="39"/>
  <c r="M45" i="39"/>
  <c r="N45" i="39" s="1"/>
  <c r="N44" i="39"/>
  <c r="N43" i="39" s="1"/>
  <c r="M44" i="39"/>
  <c r="M43" i="39" s="1"/>
  <c r="N41" i="39"/>
  <c r="M41" i="39"/>
  <c r="N40" i="39"/>
  <c r="N39" i="39" s="1"/>
  <c r="M39" i="39"/>
  <c r="N37" i="39"/>
  <c r="N36" i="39" s="1"/>
  <c r="M37" i="39"/>
  <c r="M36" i="39" s="1"/>
  <c r="N31" i="39"/>
  <c r="M31" i="39"/>
  <c r="N28" i="39"/>
  <c r="N21" i="39" s="1"/>
  <c r="M28" i="39"/>
  <c r="N25" i="39"/>
  <c r="M25" i="39"/>
  <c r="M24" i="39"/>
  <c r="M23" i="39"/>
  <c r="N22" i="39"/>
  <c r="O21" i="39"/>
  <c r="M49" i="33"/>
  <c r="N49" i="33" s="1"/>
  <c r="M43" i="33"/>
  <c r="N31" i="33"/>
  <c r="N22" i="33"/>
  <c r="M31" i="33"/>
  <c r="N50" i="33"/>
  <c r="M35" i="39" l="1"/>
  <c r="N35" i="39"/>
  <c r="M22" i="39"/>
  <c r="M21" i="39" s="1"/>
  <c r="N54" i="39"/>
  <c r="N49" i="39" s="1"/>
  <c r="N43" i="33"/>
  <c r="M28" i="33"/>
  <c r="E32" i="35"/>
  <c r="F18" i="37"/>
  <c r="M25" i="33" l="1"/>
  <c r="F40" i="36"/>
  <c r="M56" i="33"/>
  <c r="M51" i="33" s="1"/>
  <c r="N57" i="33"/>
  <c r="N58" i="33"/>
  <c r="M47" i="33"/>
  <c r="N47" i="33" s="1"/>
  <c r="N48" i="33"/>
  <c r="M24" i="33"/>
  <c r="M23" i="33"/>
  <c r="N56" i="33" l="1"/>
  <c r="M22" i="33"/>
  <c r="M21" i="33" s="1"/>
  <c r="M36" i="33"/>
  <c r="M35" i="33" s="1"/>
  <c r="N42" i="33"/>
  <c r="N41" i="33" s="1"/>
  <c r="N25" i="33"/>
  <c r="G20" i="34"/>
  <c r="F25" i="36"/>
  <c r="E22" i="35"/>
  <c r="E26" i="35" s="1"/>
  <c r="E34" i="35" s="1"/>
  <c r="E36" i="35" s="1"/>
  <c r="N28" i="33"/>
  <c r="O21" i="33"/>
  <c r="N21" i="33" l="1"/>
  <c r="M60" i="33"/>
  <c r="M63" i="33"/>
  <c r="N51" i="33"/>
  <c r="N37" i="33"/>
  <c r="N36" i="33" s="1"/>
  <c r="N35" i="33" s="1"/>
  <c r="N60" i="33" l="1"/>
  <c r="N63" i="33"/>
  <c r="F22" i="37" l="1"/>
  <c r="F28" i="37" s="1"/>
</calcChain>
</file>

<file path=xl/sharedStrings.xml><?xml version="1.0" encoding="utf-8"?>
<sst xmlns="http://schemas.openxmlformats.org/spreadsheetml/2006/main" count="250" uniqueCount="161">
  <si>
    <t>(1)</t>
  </si>
  <si>
    <t>EJECUCION PRESUPUESTARIA DEL GASTO</t>
  </si>
  <si>
    <t>FORMULARIO NO.2</t>
  </si>
  <si>
    <t>INSTITUCION:</t>
  </si>
  <si>
    <t>INAZUCAR</t>
  </si>
  <si>
    <t>REGISTRO  INTERNO ONAPRES</t>
  </si>
  <si>
    <t>CODIGO:______</t>
  </si>
  <si>
    <t>NUMERO:</t>
  </si>
  <si>
    <t>HORA:</t>
  </si>
  <si>
    <t>FECHA:</t>
  </si>
  <si>
    <t>IMPUTACION PRESUPUESTARIA</t>
  </si>
  <si>
    <t>EJECUCION DEL GASTO</t>
  </si>
  <si>
    <t>(2)</t>
  </si>
  <si>
    <t>CLASIF. OBJ. DEL GASTO</t>
  </si>
  <si>
    <t>COMPROMISO</t>
  </si>
  <si>
    <t>DEVENGADO</t>
  </si>
  <si>
    <t>PAGADO</t>
  </si>
  <si>
    <t>PROG.</t>
  </si>
  <si>
    <t>SUB PROG.</t>
  </si>
  <si>
    <t>PROY.</t>
  </si>
  <si>
    <t>ACT./OBRA</t>
  </si>
  <si>
    <t>UB. GEOG.</t>
  </si>
  <si>
    <t>FUNC.</t>
  </si>
  <si>
    <t>FONDO</t>
  </si>
  <si>
    <t>OBJ.</t>
  </si>
  <si>
    <t>CUENTA</t>
  </si>
  <si>
    <t>SUBCTA</t>
  </si>
  <si>
    <t>(3)</t>
  </si>
  <si>
    <t>(4)</t>
  </si>
  <si>
    <t>(5)</t>
  </si>
  <si>
    <t>01</t>
  </si>
  <si>
    <t>1.1.</t>
  </si>
  <si>
    <t>SUELDOS FIJOS</t>
  </si>
  <si>
    <t>CONTRATADOS</t>
  </si>
  <si>
    <t>SOBRESUELDO</t>
  </si>
  <si>
    <t>2.2.4</t>
  </si>
  <si>
    <t>2.2.5</t>
  </si>
  <si>
    <t>COMP.SEGURIDAD</t>
  </si>
  <si>
    <t>1.3.1.1</t>
  </si>
  <si>
    <t>PAIS</t>
  </si>
  <si>
    <t>1.3.2.1</t>
  </si>
  <si>
    <t>TSS</t>
  </si>
  <si>
    <t>SALUD</t>
  </si>
  <si>
    <t>PENSION</t>
  </si>
  <si>
    <t>RIEZGO LAB.</t>
  </si>
  <si>
    <t>SERV.NO PERS.</t>
  </si>
  <si>
    <t>SERV.BASICO</t>
  </si>
  <si>
    <t>TRANSPORTE</t>
  </si>
  <si>
    <t>ALQUILERES</t>
  </si>
  <si>
    <t>EDIFICIO</t>
  </si>
  <si>
    <t>SEGUROS</t>
  </si>
  <si>
    <t>REP. MAQ.</t>
  </si>
  <si>
    <t>OTROS SERVICIOS</t>
  </si>
  <si>
    <t>2.8.2</t>
  </si>
  <si>
    <t>COMISION</t>
  </si>
  <si>
    <t>MATERIAL Y SUM.</t>
  </si>
  <si>
    <t>3.1.1</t>
  </si>
  <si>
    <t>ALIMENTOS Y B.</t>
  </si>
  <si>
    <t>3.1.1.1</t>
  </si>
  <si>
    <t>ALIMENTOS</t>
  </si>
  <si>
    <t>COMBUSTIBLE</t>
  </si>
  <si>
    <t>3.7.1.1</t>
  </si>
  <si>
    <t>GASOLINA</t>
  </si>
  <si>
    <t>PRODU. Y UTILES</t>
  </si>
  <si>
    <t>3.9.9</t>
  </si>
  <si>
    <t>UTILES VARIOS</t>
  </si>
  <si>
    <t>TOTAL</t>
  </si>
  <si>
    <t>,</t>
  </si>
  <si>
    <t>INSTITUTO AZUCARERO DOMINICANO</t>
  </si>
  <si>
    <t>BALANCE DE LAS CUENTAS BANCARIAS</t>
  </si>
  <si>
    <t>CUENTA TESORERIA</t>
  </si>
  <si>
    <t>CUENTA CORRIENTE</t>
  </si>
  <si>
    <t>(</t>
  </si>
  <si>
    <t>CUENTA OPERATIVA</t>
  </si>
  <si>
    <t>TOTAL DISPONIBLE BANCO RD$</t>
  </si>
  <si>
    <t>CALCULO VARIACION</t>
  </si>
  <si>
    <t>DE CUENTAS POR PAGAR</t>
  </si>
  <si>
    <t>BALANCE INICIAL CUENTA POR PAGAR</t>
  </si>
  <si>
    <t>MAS:  CUENTAS POR PAGAR DEL MES</t>
  </si>
  <si>
    <t>BALANCE</t>
  </si>
  <si>
    <t>MENOS:  CUENTAS PAGADAS EN  AÑO ANTERIOR</t>
  </si>
  <si>
    <t>BALANCE FINAL DE CUENTAS POR PAGAR</t>
  </si>
  <si>
    <t>BALANCE INICIAL DE CUENTAS POR PAGAR</t>
  </si>
  <si>
    <t>MENOS :  BALANCE FINAL DE CUENTAS POR PAGAR</t>
  </si>
  <si>
    <t>CALCULO VARIACIONES</t>
  </si>
  <si>
    <t>SALDOS CAJA Y BANCO</t>
  </si>
  <si>
    <t xml:space="preserve">                    </t>
  </si>
  <si>
    <t>BALANCE INICIAL CAJA Y BANCO</t>
  </si>
  <si>
    <t>MAS:  INGRESOS</t>
  </si>
  <si>
    <t xml:space="preserve"> DISPONIBILIDAD</t>
  </si>
  <si>
    <t>MENOS:  GASTOS</t>
  </si>
  <si>
    <t xml:space="preserve"> BALANCE FINAL DE CAJA Y BANCO</t>
  </si>
  <si>
    <t>BALANCE INICIAL</t>
  </si>
  <si>
    <t>MENOS :  BALANCE FINAL</t>
  </si>
  <si>
    <t>INFORME MENSUAL DEL INGRESO</t>
  </si>
  <si>
    <t>Clasificación del Ingreso</t>
  </si>
  <si>
    <t>Denominación de la Cuenta</t>
  </si>
  <si>
    <t>Ingresos</t>
  </si>
  <si>
    <t>Fondo</t>
  </si>
  <si>
    <t>En el mes</t>
  </si>
  <si>
    <t>GRUPO</t>
  </si>
  <si>
    <t>SUBGRUPO</t>
  </si>
  <si>
    <t>TRANSFERENCIAS</t>
  </si>
  <si>
    <t>Transferencias Corrientes</t>
  </si>
  <si>
    <t>Del Sector Privado</t>
  </si>
  <si>
    <t>De la Administración Central</t>
  </si>
  <si>
    <t>Otros Ingresos</t>
  </si>
  <si>
    <t>Ingresos Diversos</t>
  </si>
  <si>
    <t>Activos Financieros</t>
  </si>
  <si>
    <t>Recuperación Préstamos de Corto Plazo</t>
  </si>
  <si>
    <t>del Sector Privado</t>
  </si>
  <si>
    <t>Disminución de Caja y Banco</t>
  </si>
  <si>
    <t>PASIVOS FINANCIEROS</t>
  </si>
  <si>
    <t>Incremento de Pasivos con Proveedores</t>
  </si>
  <si>
    <t>Incremento Ctas.  x Pagar Interna, C.P.</t>
  </si>
  <si>
    <t>SERV. PERSONALES</t>
  </si>
  <si>
    <t>CODIGO:</t>
  </si>
  <si>
    <t>INSTITUCION: INAZUCAR</t>
  </si>
  <si>
    <t>DIETAS Y GASTOS</t>
  </si>
  <si>
    <t>GASTOS REPRESENT.</t>
  </si>
  <si>
    <t>PASAJE</t>
  </si>
  <si>
    <t>REMUNERACIONES</t>
  </si>
  <si>
    <t>PRIMA TRANSPORTE</t>
  </si>
  <si>
    <t>Disminución otros Activos  Financieros</t>
  </si>
  <si>
    <t>SEGUROS DE PERSONAS</t>
  </si>
  <si>
    <t>RESIDUOS SOLIDOS</t>
  </si>
  <si>
    <t xml:space="preserve">    Responsable del Registro</t>
  </si>
  <si>
    <t>3.9.6</t>
  </si>
  <si>
    <t>PRODUCTOS ELEC</t>
  </si>
  <si>
    <t>DEUDA AÑOS ANTERIORES</t>
  </si>
  <si>
    <t>MES   ENERO</t>
  </si>
  <si>
    <t>AÑO 2022</t>
  </si>
  <si>
    <t xml:space="preserve">  AL 31   DE  ENERO  2022</t>
  </si>
  <si>
    <t>Al   31 ENERO   2022</t>
  </si>
  <si>
    <t>ENERO</t>
  </si>
  <si>
    <t>AGUA</t>
  </si>
  <si>
    <t>7.2.04</t>
  </si>
  <si>
    <t>MANT.Y REP.EQ DE OFICINA</t>
  </si>
  <si>
    <t>3.9.1.</t>
  </si>
  <si>
    <t>MATERIALES PARA LIMPIEZA</t>
  </si>
  <si>
    <t>.</t>
  </si>
  <si>
    <t>DISMINUCION CXP</t>
  </si>
  <si>
    <t>AUMENTO CAJA</t>
  </si>
  <si>
    <t>SUB-total</t>
  </si>
  <si>
    <t>IMPRESIÓN ENCUADERNAC.</t>
  </si>
  <si>
    <t>2.2.2.2</t>
  </si>
  <si>
    <t>IMPRESOS</t>
  </si>
  <si>
    <t>TOTAL GENERAL</t>
  </si>
  <si>
    <t>AUMENTO CAJA Y BCO.</t>
  </si>
  <si>
    <t>MATERIAL Y SUMINISTRO</t>
  </si>
  <si>
    <t>REPARACION MAQUINARIA</t>
  </si>
  <si>
    <t>PRODUCTOS Y UTILES</t>
  </si>
  <si>
    <t>SERVICIO BASICO</t>
  </si>
  <si>
    <t>SERVICIO NO PERSONAL.</t>
  </si>
  <si>
    <t>SERVICIO PERSONALES</t>
  </si>
  <si>
    <t>GASTOS DE  REPRESENTACION</t>
  </si>
  <si>
    <t>COMPENSACION SEGURIDAD</t>
  </si>
  <si>
    <t>RIESGO LABORALES</t>
  </si>
  <si>
    <t>DISMINUCION   EN CUENTAS POR PAGAR</t>
  </si>
  <si>
    <t>AL  31     ENERO   2022</t>
  </si>
  <si>
    <t>AUMENTO   EN CAJA Y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</si>
</sst>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&quot;RD$&quot;#,##0.00_);[Red]\(&quot;RD$&quot;#,##0.00\)"/>
    <numFmt numFmtId="167" formatCode="_([$€-2]* #,##0.00_);_([$€-2]* \(#,##0.00\);_([$€-2]* &quot;-&quot;??_)"/>
    <numFmt numFmtId="168" formatCode="#,##0.00;[Red]#,##0.00"/>
    <numFmt numFmtId="169" formatCode="_(* #,##0_);_(* \(#,##0\);_(* &quot;-&quot;??_);_(@_)"/>
    <numFmt numFmtId="170" formatCode="_(* #,##0.0_);_(* \(#,##0.0\);_(* &quot;-&quot;??_);_(@_)"/>
    <numFmt numFmtId="171" formatCode="_(* #,##0.000_);_(* \(#,##0.000\);_(* &quot;-&quot;??_);_(@_)"/>
    <numFmt numFmtId="172" formatCode="#,##0.00000000"/>
    <numFmt numFmtId="173" formatCode="#,##0.0"/>
  </numFmts>
  <fonts count="26">
    <font>
      <sz val="10"/>
      <name val="Arial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Arial"/>
      <family val="2"/>
    </font>
    <font>
      <b/>
      <sz val="14"/>
      <color rgb="FF000000"/>
      <name val="Times New Roman"/>
      <family val="1"/>
    </font>
    <font>
      <u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310">
    <xf numFmtId="0" fontId="0" fillId="0" borderId="0" xfId="0"/>
    <xf numFmtId="165" fontId="0" fillId="0" borderId="0" xfId="3" applyFont="1"/>
    <xf numFmtId="0" fontId="1" fillId="0" borderId="0" xfId="0" applyFont="1"/>
    <xf numFmtId="164" fontId="0" fillId="0" borderId="0" xfId="1" applyFont="1"/>
    <xf numFmtId="49" fontId="2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49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/>
    <xf numFmtId="164" fontId="2" fillId="0" borderId="5" xfId="1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Border="1"/>
    <xf numFmtId="0" fontId="2" fillId="0" borderId="9" xfId="0" applyFont="1" applyBorder="1"/>
    <xf numFmtId="49" fontId="7" fillId="0" borderId="18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9" fillId="0" borderId="19" xfId="0" applyFont="1" applyBorder="1"/>
    <xf numFmtId="0" fontId="10" fillId="0" borderId="15" xfId="0" applyFont="1" applyBorder="1" applyAlignment="1">
      <alignment vertical="top"/>
    </xf>
    <xf numFmtId="3" fontId="10" fillId="0" borderId="20" xfId="0" applyNumberFormat="1" applyFont="1" applyBorder="1" applyAlignment="1">
      <alignment vertical="top"/>
    </xf>
    <xf numFmtId="0" fontId="9" fillId="0" borderId="8" xfId="0" applyFont="1" applyBorder="1"/>
    <xf numFmtId="0" fontId="8" fillId="0" borderId="15" xfId="0" applyFont="1" applyBorder="1" applyAlignment="1">
      <alignment horizontal="center" vertical="top"/>
    </xf>
    <xf numFmtId="0" fontId="8" fillId="0" borderId="15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8" fillId="0" borderId="8" xfId="0" applyFont="1" applyBorder="1" applyAlignment="1">
      <alignment horizontal="center" vertical="top"/>
    </xf>
    <xf numFmtId="4" fontId="10" fillId="0" borderId="20" xfId="0" applyNumberFormat="1" applyFont="1" applyBorder="1" applyAlignment="1">
      <alignment vertical="top"/>
    </xf>
    <xf numFmtId="164" fontId="0" fillId="0" borderId="0" xfId="0" applyNumberFormat="1"/>
    <xf numFmtId="0" fontId="12" fillId="0" borderId="0" xfId="0" applyFont="1"/>
    <xf numFmtId="166" fontId="1" fillId="0" borderId="0" xfId="3" applyNumberFormat="1" applyFont="1" applyAlignment="1">
      <alignment horizontal="right"/>
    </xf>
    <xf numFmtId="164" fontId="12" fillId="0" borderId="0" xfId="1" applyFont="1"/>
    <xf numFmtId="4" fontId="12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12" fillId="0" borderId="0" xfId="1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" fillId="0" borderId="0" xfId="1" applyFont="1"/>
    <xf numFmtId="4" fontId="0" fillId="0" borderId="0" xfId="0" applyNumberFormat="1"/>
    <xf numFmtId="2" fontId="0" fillId="0" borderId="0" xfId="0" applyNumberFormat="1"/>
    <xf numFmtId="15" fontId="1" fillId="0" borderId="0" xfId="0" applyNumberFormat="1" applyFont="1"/>
    <xf numFmtId="164" fontId="0" fillId="0" borderId="0" xfId="1" applyFont="1" applyAlignment="1">
      <alignment horizontal="right"/>
    </xf>
    <xf numFmtId="164" fontId="12" fillId="0" borderId="0" xfId="1" applyFont="1" applyBorder="1"/>
    <xf numFmtId="166" fontId="12" fillId="0" borderId="0" xfId="1" applyNumberFormat="1" applyFont="1" applyAlignment="1">
      <alignment horizontal="right"/>
    </xf>
    <xf numFmtId="164" fontId="1" fillId="0" borderId="0" xfId="1" applyFont="1"/>
    <xf numFmtId="164" fontId="0" fillId="0" borderId="0" xfId="1" applyFont="1" applyAlignment="1">
      <alignment horizontal="right"/>
    </xf>
    <xf numFmtId="165" fontId="12" fillId="0" borderId="0" xfId="3" applyFont="1"/>
    <xf numFmtId="166" fontId="12" fillId="0" borderId="0" xfId="3" applyNumberFormat="1" applyFont="1" applyAlignment="1">
      <alignment horizontal="right"/>
    </xf>
    <xf numFmtId="165" fontId="12" fillId="0" borderId="0" xfId="0" applyNumberFormat="1" applyFont="1"/>
    <xf numFmtId="166" fontId="1" fillId="0" borderId="0" xfId="3" applyNumberFormat="1" applyFont="1" applyBorder="1" applyAlignment="1">
      <alignment horizontal="right"/>
    </xf>
    <xf numFmtId="166" fontId="12" fillId="0" borderId="0" xfId="3" applyNumberFormat="1" applyFont="1" applyBorder="1" applyAlignment="1">
      <alignment horizontal="center"/>
    </xf>
    <xf numFmtId="165" fontId="12" fillId="0" borderId="0" xfId="3" applyFont="1" applyAlignment="1">
      <alignment horizontal="center"/>
    </xf>
    <xf numFmtId="0" fontId="0" fillId="0" borderId="0" xfId="0" applyFont="1" applyBorder="1"/>
    <xf numFmtId="0" fontId="13" fillId="0" borderId="4" xfId="0" applyFont="1" applyBorder="1"/>
    <xf numFmtId="0" fontId="13" fillId="0" borderId="0" xfId="0" applyFont="1" applyBorder="1"/>
    <xf numFmtId="0" fontId="0" fillId="0" borderId="21" xfId="0" applyFont="1" applyBorder="1"/>
    <xf numFmtId="0" fontId="0" fillId="0" borderId="22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2" fillId="0" borderId="16" xfId="0" applyFont="1" applyBorder="1"/>
    <xf numFmtId="0" fontId="4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2" fillId="0" borderId="19" xfId="0" applyFont="1" applyBorder="1"/>
    <xf numFmtId="49" fontId="0" fillId="0" borderId="19" xfId="0" applyNumberFormat="1" applyFont="1" applyBorder="1" applyAlignment="1">
      <alignment horizontal="center"/>
    </xf>
    <xf numFmtId="0" fontId="0" fillId="0" borderId="19" xfId="0" applyFont="1" applyBorder="1"/>
    <xf numFmtId="0" fontId="0" fillId="0" borderId="6" xfId="0" applyFont="1" applyBorder="1"/>
    <xf numFmtId="49" fontId="0" fillId="0" borderId="19" xfId="0" applyNumberFormat="1" applyFont="1" applyBorder="1"/>
    <xf numFmtId="49" fontId="0" fillId="0" borderId="15" xfId="0" applyNumberFormat="1" applyFont="1" applyBorder="1" applyAlignment="1">
      <alignment horizontal="center"/>
    </xf>
    <xf numFmtId="0" fontId="0" fillId="0" borderId="15" xfId="0" applyFont="1" applyBorder="1"/>
    <xf numFmtId="0" fontId="0" fillId="0" borderId="8" xfId="0" applyFont="1" applyBorder="1"/>
    <xf numFmtId="49" fontId="0" fillId="0" borderId="15" xfId="0" applyNumberFormat="1" applyFont="1" applyBorder="1"/>
    <xf numFmtId="0" fontId="13" fillId="0" borderId="5" xfId="0" applyFont="1" applyBorder="1" applyAlignment="1">
      <alignment horizontal="center"/>
    </xf>
    <xf numFmtId="164" fontId="0" fillId="0" borderId="0" xfId="1" applyFont="1" applyBorder="1"/>
    <xf numFmtId="0" fontId="0" fillId="0" borderId="5" xfId="0" applyBorder="1"/>
    <xf numFmtId="0" fontId="0" fillId="0" borderId="7" xfId="0" applyBorder="1"/>
    <xf numFmtId="164" fontId="2" fillId="0" borderId="8" xfId="1" applyFont="1" applyBorder="1"/>
    <xf numFmtId="0" fontId="0" fillId="0" borderId="10" xfId="0" applyBorder="1"/>
    <xf numFmtId="169" fontId="0" fillId="0" borderId="22" xfId="0" applyNumberFormat="1" applyFont="1" applyBorder="1"/>
    <xf numFmtId="169" fontId="0" fillId="0" borderId="22" xfId="1" applyNumberFormat="1" applyFont="1" applyBorder="1"/>
    <xf numFmtId="169" fontId="2" fillId="0" borderId="28" xfId="1" applyNumberFormat="1" applyFont="1" applyBorder="1"/>
    <xf numFmtId="169" fontId="4" fillId="0" borderId="0" xfId="0" applyNumberFormat="1" applyFont="1" applyBorder="1" applyAlignment="1">
      <alignment horizontal="center"/>
    </xf>
    <xf numFmtId="169" fontId="4" fillId="0" borderId="15" xfId="1" applyNumberFormat="1" applyFont="1" applyFill="1" applyBorder="1" applyAlignment="1">
      <alignment horizontal="center"/>
    </xf>
    <xf numFmtId="169" fontId="4" fillId="0" borderId="5" xfId="1" applyNumberFormat="1" applyFont="1" applyBorder="1" applyAlignment="1">
      <alignment horizontal="center"/>
    </xf>
    <xf numFmtId="0" fontId="4" fillId="0" borderId="16" xfId="0" applyFont="1" applyBorder="1"/>
    <xf numFmtId="169" fontId="2" fillId="0" borderId="0" xfId="0" applyNumberFormat="1" applyFont="1" applyBorder="1" applyAlignment="1">
      <alignment horizontal="center"/>
    </xf>
    <xf numFmtId="169" fontId="2" fillId="0" borderId="15" xfId="1" applyNumberFormat="1" applyFont="1" applyBorder="1" applyAlignment="1">
      <alignment horizontal="center"/>
    </xf>
    <xf numFmtId="169" fontId="2" fillId="0" borderId="13" xfId="1" applyNumberFormat="1" applyFont="1" applyBorder="1" applyAlignment="1">
      <alignment horizontal="center"/>
    </xf>
    <xf numFmtId="0" fontId="4" fillId="0" borderId="19" xfId="0" applyFont="1" applyBorder="1"/>
    <xf numFmtId="169" fontId="2" fillId="0" borderId="19" xfId="0" applyNumberFormat="1" applyFont="1" applyBorder="1" applyAlignment="1">
      <alignment horizontal="center"/>
    </xf>
    <xf numFmtId="169" fontId="2" fillId="0" borderId="32" xfId="1" applyNumberFormat="1" applyFont="1" applyBorder="1" applyAlignment="1">
      <alignment horizontal="center"/>
    </xf>
    <xf numFmtId="169" fontId="2" fillId="0" borderId="33" xfId="1" applyNumberFormat="1" applyFont="1" applyBorder="1" applyAlignment="1">
      <alignment horizontal="center"/>
    </xf>
    <xf numFmtId="4" fontId="2" fillId="0" borderId="6" xfId="1" applyNumberFormat="1" applyFont="1" applyBorder="1" applyAlignment="1">
      <alignment horizontal="right"/>
    </xf>
    <xf numFmtId="4" fontId="2" fillId="0" borderId="19" xfId="1" applyNumberFormat="1" applyFont="1" applyBorder="1" applyAlignment="1">
      <alignment horizontal="right"/>
    </xf>
    <xf numFmtId="169" fontId="2" fillId="0" borderId="15" xfId="1" applyNumberFormat="1" applyFont="1" applyBorder="1"/>
    <xf numFmtId="0" fontId="0" fillId="0" borderId="15" xfId="0" applyFont="1" applyBorder="1" applyAlignment="1">
      <alignment horizontal="right"/>
    </xf>
    <xf numFmtId="169" fontId="2" fillId="0" borderId="15" xfId="0" applyNumberFormat="1" applyFont="1" applyBorder="1"/>
    <xf numFmtId="43" fontId="2" fillId="0" borderId="15" xfId="1" applyNumberFormat="1" applyFont="1" applyBorder="1" applyAlignment="1">
      <alignment horizontal="right"/>
    </xf>
    <xf numFmtId="164" fontId="2" fillId="0" borderId="15" xfId="1" applyFont="1" applyBorder="1" applyAlignment="1">
      <alignment horizontal="right"/>
    </xf>
    <xf numFmtId="169" fontId="0" fillId="0" borderId="15" xfId="0" applyNumberFormat="1" applyFont="1" applyBorder="1"/>
    <xf numFmtId="164" fontId="0" fillId="0" borderId="15" xfId="1" applyFont="1" applyBorder="1"/>
    <xf numFmtId="0" fontId="0" fillId="0" borderId="0" xfId="0" applyFont="1"/>
    <xf numFmtId="164" fontId="0" fillId="0" borderId="15" xfId="1" applyFont="1" applyBorder="1" applyAlignment="1">
      <alignment horizontal="right"/>
    </xf>
    <xf numFmtId="169" fontId="2" fillId="0" borderId="8" xfId="0" applyNumberFormat="1" applyFont="1" applyBorder="1"/>
    <xf numFmtId="164" fontId="2" fillId="0" borderId="15" xfId="1" applyFont="1" applyBorder="1"/>
    <xf numFmtId="169" fontId="2" fillId="0" borderId="0" xfId="0" applyNumberFormat="1" applyFont="1" applyBorder="1"/>
    <xf numFmtId="0" fontId="2" fillId="0" borderId="15" xfId="0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15" xfId="0" applyFont="1" applyFill="1" applyBorder="1"/>
    <xf numFmtId="164" fontId="0" fillId="0" borderId="15" xfId="1" applyNumberFormat="1" applyFont="1" applyBorder="1"/>
    <xf numFmtId="4" fontId="2" fillId="0" borderId="15" xfId="1" applyNumberFormat="1" applyFont="1" applyBorder="1" applyAlignment="1">
      <alignment horizontal="right"/>
    </xf>
    <xf numFmtId="164" fontId="2" fillId="0" borderId="15" xfId="1" applyNumberFormat="1" applyFont="1" applyBorder="1" applyAlignment="1">
      <alignment horizontal="right"/>
    </xf>
    <xf numFmtId="4" fontId="0" fillId="0" borderId="15" xfId="1" applyNumberFormat="1" applyFont="1" applyBorder="1" applyAlignment="1">
      <alignment horizontal="right"/>
    </xf>
    <xf numFmtId="0" fontId="2" fillId="0" borderId="15" xfId="0" applyFont="1" applyBorder="1"/>
    <xf numFmtId="3" fontId="0" fillId="0" borderId="0" xfId="0" applyNumberFormat="1"/>
    <xf numFmtId="49" fontId="0" fillId="0" borderId="22" xfId="0" applyNumberFormat="1" applyFont="1" applyBorder="1"/>
    <xf numFmtId="0" fontId="0" fillId="0" borderId="22" xfId="0" applyBorder="1"/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/>
    <xf numFmtId="170" fontId="2" fillId="0" borderId="15" xfId="1" applyNumberFormat="1" applyFont="1" applyBorder="1" applyAlignment="1">
      <alignment horizontal="right"/>
    </xf>
    <xf numFmtId="169" fontId="0" fillId="0" borderId="23" xfId="0" applyNumberFormat="1" applyFont="1" applyBorder="1"/>
    <xf numFmtId="164" fontId="2" fillId="0" borderId="24" xfId="1" applyFont="1" applyBorder="1" applyAlignment="1">
      <alignment horizontal="right"/>
    </xf>
    <xf numFmtId="164" fontId="2" fillId="0" borderId="25" xfId="1" applyFont="1" applyBorder="1" applyAlignment="1">
      <alignment horizontal="right"/>
    </xf>
    <xf numFmtId="169" fontId="0" fillId="0" borderId="0" xfId="0" applyNumberFormat="1" applyFont="1" applyBorder="1"/>
    <xf numFmtId="164" fontId="0" fillId="0" borderId="0" xfId="1" applyFont="1" applyBorder="1" applyAlignment="1">
      <alignment horizontal="right"/>
    </xf>
    <xf numFmtId="164" fontId="2" fillId="0" borderId="0" xfId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3" fontId="2" fillId="0" borderId="0" xfId="1" applyNumberFormat="1" applyFont="1" applyBorder="1" applyAlignment="1">
      <alignment horizontal="right"/>
    </xf>
    <xf numFmtId="4" fontId="0" fillId="0" borderId="0" xfId="0" applyNumberFormat="1" applyBorder="1"/>
    <xf numFmtId="43" fontId="0" fillId="0" borderId="0" xfId="1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169" fontId="0" fillId="0" borderId="0" xfId="0" applyNumberFormat="1" applyBorder="1"/>
    <xf numFmtId="164" fontId="2" fillId="0" borderId="0" xfId="1" applyFont="1" applyBorder="1"/>
    <xf numFmtId="0" fontId="0" fillId="0" borderId="0" xfId="0" applyBorder="1" applyAlignment="1">
      <alignment horizontal="right"/>
    </xf>
    <xf numFmtId="164" fontId="0" fillId="0" borderId="0" xfId="1" applyFont="1" applyBorder="1"/>
    <xf numFmtId="169" fontId="15" fillId="0" borderId="14" xfId="0" applyNumberFormat="1" applyFont="1" applyBorder="1"/>
    <xf numFmtId="0" fontId="16" fillId="0" borderId="15" xfId="0" applyFont="1" applyBorder="1"/>
    <xf numFmtId="169" fontId="15" fillId="0" borderId="15" xfId="0" applyNumberFormat="1" applyFont="1" applyBorder="1"/>
    <xf numFmtId="169" fontId="16" fillId="0" borderId="15" xfId="0" applyNumberFormat="1" applyFont="1" applyBorder="1"/>
    <xf numFmtId="4" fontId="16" fillId="0" borderId="15" xfId="1" applyNumberFormat="1" applyFont="1" applyBorder="1" applyAlignment="1">
      <alignment horizontal="right"/>
    </xf>
    <xf numFmtId="164" fontId="15" fillId="0" borderId="15" xfId="1" applyFont="1" applyBorder="1" applyAlignment="1">
      <alignment horizontal="right"/>
    </xf>
    <xf numFmtId="164" fontId="16" fillId="0" borderId="15" xfId="1" applyFont="1" applyBorder="1" applyAlignment="1">
      <alignment horizontal="right"/>
    </xf>
    <xf numFmtId="169" fontId="0" fillId="0" borderId="15" xfId="0" applyNumberFormat="1" applyBorder="1"/>
    <xf numFmtId="0" fontId="17" fillId="0" borderId="15" xfId="0" applyFont="1" applyBorder="1" applyAlignment="1">
      <alignment vertical="top"/>
    </xf>
    <xf numFmtId="0" fontId="18" fillId="0" borderId="0" xfId="0" applyFont="1" applyAlignment="1">
      <alignment horizontal="center" readingOrder="1"/>
    </xf>
    <xf numFmtId="0" fontId="19" fillId="0" borderId="0" xfId="0" applyFont="1" applyAlignment="1">
      <alignment horizontal="center" readingOrder="1"/>
    </xf>
    <xf numFmtId="164" fontId="21" fillId="0" borderId="26" xfId="1" applyFont="1" applyBorder="1" applyAlignment="1">
      <alignment horizontal="right"/>
    </xf>
    <xf numFmtId="0" fontId="21" fillId="0" borderId="20" xfId="0" applyFont="1" applyBorder="1"/>
    <xf numFmtId="0" fontId="20" fillId="0" borderId="0" xfId="0" applyFont="1" applyAlignment="1">
      <alignment horizontal="center" readingOrder="1"/>
    </xf>
    <xf numFmtId="164" fontId="16" fillId="0" borderId="15" xfId="1" applyNumberFormat="1" applyFont="1" applyBorder="1" applyAlignment="1">
      <alignment horizontal="right"/>
    </xf>
    <xf numFmtId="169" fontId="0" fillId="0" borderId="20" xfId="0" applyNumberFormat="1" applyBorder="1"/>
    <xf numFmtId="164" fontId="0" fillId="0" borderId="8" xfId="1" applyFont="1" applyBorder="1" applyAlignment="1">
      <alignment horizontal="right"/>
    </xf>
    <xf numFmtId="0" fontId="15" fillId="0" borderId="0" xfId="0" applyFont="1"/>
    <xf numFmtId="169" fontId="16" fillId="0" borderId="20" xfId="0" applyNumberFormat="1" applyFont="1" applyBorder="1"/>
    <xf numFmtId="164" fontId="16" fillId="0" borderId="8" xfId="1" applyFont="1" applyBorder="1" applyAlignment="1">
      <alignment horizontal="right"/>
    </xf>
    <xf numFmtId="171" fontId="0" fillId="0" borderId="15" xfId="1" applyNumberFormat="1" applyFont="1" applyBorder="1"/>
    <xf numFmtId="164" fontId="15" fillId="0" borderId="8" xfId="1" applyFont="1" applyBorder="1" applyAlignment="1">
      <alignment horizontal="right"/>
    </xf>
    <xf numFmtId="49" fontId="0" fillId="0" borderId="17" xfId="0" applyNumberFormat="1" applyFont="1" applyBorder="1" applyAlignment="1">
      <alignment horizontal="center"/>
    </xf>
    <xf numFmtId="0" fontId="0" fillId="0" borderId="20" xfId="0" applyFont="1" applyBorder="1"/>
    <xf numFmtId="49" fontId="0" fillId="0" borderId="20" xfId="0" applyNumberFormat="1" applyFont="1" applyBorder="1"/>
    <xf numFmtId="0" fontId="0" fillId="0" borderId="26" xfId="0" applyBorder="1"/>
    <xf numFmtId="49" fontId="23" fillId="0" borderId="26" xfId="0" applyNumberFormat="1" applyFont="1" applyBorder="1" applyAlignment="1">
      <alignment horizontal="center"/>
    </xf>
    <xf numFmtId="0" fontId="16" fillId="0" borderId="26" xfId="0" applyFont="1" applyBorder="1"/>
    <xf numFmtId="0" fontId="0" fillId="0" borderId="26" xfId="0" applyFont="1" applyBorder="1"/>
    <xf numFmtId="49" fontId="0" fillId="0" borderId="26" xfId="0" applyNumberFormat="1" applyFont="1" applyBorder="1"/>
    <xf numFmtId="164" fontId="0" fillId="0" borderId="26" xfId="1" applyFont="1" applyBorder="1" applyAlignment="1">
      <alignment horizontal="right"/>
    </xf>
    <xf numFmtId="0" fontId="0" fillId="0" borderId="32" xfId="0" applyFont="1" applyBorder="1"/>
    <xf numFmtId="49" fontId="0" fillId="0" borderId="32" xfId="0" applyNumberFormat="1" applyFont="1" applyBorder="1" applyAlignment="1">
      <alignment horizontal="center"/>
    </xf>
    <xf numFmtId="49" fontId="0" fillId="0" borderId="20" xfId="0" applyNumberFormat="1" applyFont="1" applyBorder="1" applyAlignment="1">
      <alignment horizontal="center"/>
    </xf>
    <xf numFmtId="0" fontId="0" fillId="0" borderId="20" xfId="0" applyBorder="1"/>
    <xf numFmtId="0" fontId="0" fillId="0" borderId="34" xfId="0" applyFont="1" applyBorder="1"/>
    <xf numFmtId="49" fontId="0" fillId="0" borderId="11" xfId="0" applyNumberFormat="1" applyFont="1" applyBorder="1" applyAlignment="1">
      <alignment horizontal="center"/>
    </xf>
    <xf numFmtId="0" fontId="0" fillId="0" borderId="12" xfId="0" applyFont="1" applyBorder="1"/>
    <xf numFmtId="0" fontId="0" fillId="0" borderId="29" xfId="0" applyFont="1" applyBorder="1"/>
    <xf numFmtId="0" fontId="0" fillId="0" borderId="35" xfId="0" applyFont="1" applyBorder="1"/>
    <xf numFmtId="49" fontId="0" fillId="0" borderId="35" xfId="0" applyNumberFormat="1" applyFont="1" applyBorder="1"/>
    <xf numFmtId="0" fontId="0" fillId="0" borderId="34" xfId="0" applyBorder="1"/>
    <xf numFmtId="0" fontId="16" fillId="0" borderId="15" xfId="0" applyFont="1" applyBorder="1" applyAlignment="1">
      <alignment horizontal="right"/>
    </xf>
    <xf numFmtId="164" fontId="15" fillId="0" borderId="0" xfId="1" applyFont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0" fontId="0" fillId="0" borderId="0" xfId="0" applyNumberFormat="1"/>
    <xf numFmtId="172" fontId="0" fillId="0" borderId="0" xfId="0" applyNumberFormat="1"/>
    <xf numFmtId="169" fontId="0" fillId="0" borderId="17" xfId="0" applyNumberFormat="1" applyFont="1" applyBorder="1"/>
    <xf numFmtId="169" fontId="14" fillId="0" borderId="15" xfId="0" applyNumberFormat="1" applyFont="1" applyBorder="1"/>
    <xf numFmtId="0" fontId="14" fillId="0" borderId="15" xfId="0" applyFont="1" applyFill="1" applyBorder="1"/>
    <xf numFmtId="0" fontId="14" fillId="0" borderId="15" xfId="0" applyFont="1" applyBorder="1"/>
    <xf numFmtId="173" fontId="0" fillId="0" borderId="0" xfId="0" applyNumberFormat="1"/>
    <xf numFmtId="4" fontId="14" fillId="0" borderId="15" xfId="1" applyNumberFormat="1" applyFont="1" applyBorder="1" applyAlignment="1">
      <alignment horizontal="right"/>
    </xf>
    <xf numFmtId="0" fontId="0" fillId="0" borderId="15" xfId="0" applyBorder="1"/>
    <xf numFmtId="164" fontId="14" fillId="0" borderId="0" xfId="1" applyFont="1"/>
    <xf numFmtId="40" fontId="14" fillId="0" borderId="0" xfId="0" applyNumberFormat="1" applyFont="1"/>
    <xf numFmtId="0" fontId="14" fillId="0" borderId="0" xfId="0" applyFont="1"/>
    <xf numFmtId="0" fontId="13" fillId="0" borderId="0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0" fillId="0" borderId="29" xfId="0" applyBorder="1"/>
    <xf numFmtId="0" fontId="16" fillId="0" borderId="0" xfId="0" applyFont="1" applyBorder="1"/>
    <xf numFmtId="43" fontId="2" fillId="0" borderId="8" xfId="1" applyNumberFormat="1" applyFont="1" applyBorder="1" applyAlignment="1">
      <alignment horizontal="right"/>
    </xf>
    <xf numFmtId="164" fontId="0" fillId="0" borderId="8" xfId="1" applyFont="1" applyBorder="1"/>
    <xf numFmtId="164" fontId="0" fillId="0" borderId="8" xfId="1" applyNumberFormat="1" applyFont="1" applyBorder="1"/>
    <xf numFmtId="4" fontId="2" fillId="0" borderId="8" xfId="1" applyNumberFormat="1" applyFont="1" applyBorder="1" applyAlignment="1">
      <alignment horizontal="right"/>
    </xf>
    <xf numFmtId="4" fontId="14" fillId="0" borderId="8" xfId="1" applyNumberFormat="1" applyFont="1" applyBorder="1" applyAlignment="1">
      <alignment horizontal="right"/>
    </xf>
    <xf numFmtId="4" fontId="0" fillId="0" borderId="8" xfId="1" applyNumberFormat="1" applyFont="1" applyBorder="1" applyAlignment="1">
      <alignment horizontal="right"/>
    </xf>
    <xf numFmtId="4" fontId="16" fillId="0" borderId="8" xfId="1" applyNumberFormat="1" applyFont="1" applyBorder="1" applyAlignment="1">
      <alignment horizontal="right"/>
    </xf>
    <xf numFmtId="164" fontId="2" fillId="0" borderId="8" xfId="1" applyNumberFormat="1" applyFont="1" applyBorder="1" applyAlignment="1">
      <alignment horizontal="right"/>
    </xf>
    <xf numFmtId="164" fontId="16" fillId="0" borderId="8" xfId="1" applyNumberFormat="1" applyFont="1" applyBorder="1" applyAlignment="1">
      <alignment horizontal="right"/>
    </xf>
    <xf numFmtId="164" fontId="2" fillId="0" borderId="8" xfId="1" applyFont="1" applyBorder="1" applyAlignment="1">
      <alignment horizontal="right"/>
    </xf>
    <xf numFmtId="170" fontId="2" fillId="0" borderId="8" xfId="1" applyNumberFormat="1" applyFont="1" applyBorder="1" applyAlignment="1">
      <alignment horizontal="right"/>
    </xf>
    <xf numFmtId="169" fontId="2" fillId="0" borderId="20" xfId="1" applyNumberFormat="1" applyFont="1" applyBorder="1"/>
    <xf numFmtId="4" fontId="2" fillId="0" borderId="15" xfId="0" applyNumberFormat="1" applyFont="1" applyBorder="1" applyAlignment="1">
      <alignment horizontal="right"/>
    </xf>
    <xf numFmtId="169" fontId="2" fillId="0" borderId="16" xfId="0" applyNumberFormat="1" applyFont="1" applyBorder="1" applyAlignment="1">
      <alignment horizontal="center"/>
    </xf>
    <xf numFmtId="164" fontId="0" fillId="0" borderId="20" xfId="1" applyFont="1" applyBorder="1"/>
    <xf numFmtId="164" fontId="2" fillId="0" borderId="20" xfId="1" applyFont="1" applyBorder="1"/>
    <xf numFmtId="169" fontId="2" fillId="0" borderId="37" xfId="1" applyNumberFormat="1" applyFont="1" applyBorder="1"/>
    <xf numFmtId="169" fontId="4" fillId="0" borderId="20" xfId="1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0" fillId="0" borderId="8" xfId="0" applyBorder="1"/>
    <xf numFmtId="0" fontId="13" fillId="0" borderId="8" xfId="0" applyFont="1" applyBorder="1" applyAlignment="1">
      <alignment horizontal="center"/>
    </xf>
    <xf numFmtId="0" fontId="13" fillId="0" borderId="8" xfId="0" applyFont="1" applyBorder="1"/>
    <xf numFmtId="0" fontId="0" fillId="0" borderId="38" xfId="0" applyFont="1" applyBorder="1"/>
    <xf numFmtId="49" fontId="23" fillId="0" borderId="8" xfId="0" applyNumberFormat="1" applyFont="1" applyBorder="1" applyAlignment="1">
      <alignment horizontal="center"/>
    </xf>
    <xf numFmtId="49" fontId="0" fillId="0" borderId="35" xfId="0" applyNumberFormat="1" applyFont="1" applyBorder="1" applyAlignment="1">
      <alignment horizontal="center"/>
    </xf>
    <xf numFmtId="169" fontId="24" fillId="0" borderId="15" xfId="0" applyNumberFormat="1" applyFont="1" applyBorder="1"/>
    <xf numFmtId="169" fontId="2" fillId="0" borderId="17" xfId="1" applyNumberFormat="1" applyFont="1" applyBorder="1" applyAlignment="1">
      <alignment horizontal="center"/>
    </xf>
    <xf numFmtId="0" fontId="5" fillId="0" borderId="17" xfId="0" applyFont="1" applyBorder="1"/>
    <xf numFmtId="49" fontId="5" fillId="0" borderId="17" xfId="0" applyNumberFormat="1" applyFont="1" applyBorder="1"/>
    <xf numFmtId="0" fontId="5" fillId="0" borderId="26" xfId="0" applyFont="1" applyBorder="1"/>
    <xf numFmtId="0" fontId="5" fillId="0" borderId="29" xfId="0" applyFont="1" applyBorder="1"/>
    <xf numFmtId="169" fontId="5" fillId="0" borderId="29" xfId="0" applyNumberFormat="1" applyFont="1" applyBorder="1"/>
    <xf numFmtId="164" fontId="25" fillId="0" borderId="9" xfId="1" applyFont="1" applyBorder="1" applyAlignment="1">
      <alignment horizontal="right"/>
    </xf>
    <xf numFmtId="164" fontId="25" fillId="0" borderId="17" xfId="1" applyFont="1" applyBorder="1" applyAlignment="1">
      <alignment horizontal="right"/>
    </xf>
    <xf numFmtId="0" fontId="1" fillId="0" borderId="0" xfId="0" applyFont="1" applyBorder="1"/>
    <xf numFmtId="17" fontId="2" fillId="0" borderId="8" xfId="0" applyNumberFormat="1" applyFont="1" applyBorder="1"/>
    <xf numFmtId="164" fontId="2" fillId="0" borderId="29" xfId="1" applyFont="1" applyBorder="1"/>
    <xf numFmtId="164" fontId="10" fillId="0" borderId="20" xfId="1" applyFont="1" applyBorder="1" applyAlignment="1">
      <alignment horizontal="right" vertical="top"/>
    </xf>
    <xf numFmtId="164" fontId="8" fillId="0" borderId="20" xfId="1" applyFont="1" applyBorder="1" applyAlignment="1">
      <alignment horizontal="right" vertical="top"/>
    </xf>
    <xf numFmtId="164" fontId="10" fillId="0" borderId="20" xfId="1" applyFont="1" applyBorder="1" applyAlignment="1">
      <alignment vertical="top"/>
    </xf>
    <xf numFmtId="164" fontId="8" fillId="0" borderId="20" xfId="1" applyFont="1" applyBorder="1" applyAlignment="1">
      <alignment vertical="top"/>
    </xf>
    <xf numFmtId="0" fontId="0" fillId="0" borderId="9" xfId="0" applyBorder="1"/>
    <xf numFmtId="164" fontId="0" fillId="0" borderId="29" xfId="1" applyFont="1" applyBorder="1"/>
    <xf numFmtId="0" fontId="2" fillId="0" borderId="26" xfId="0" applyFont="1" applyBorder="1"/>
    <xf numFmtId="49" fontId="6" fillId="0" borderId="16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/>
    </xf>
    <xf numFmtId="164" fontId="6" fillId="0" borderId="16" xfId="1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10" fillId="0" borderId="39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4" fontId="10" fillId="0" borderId="17" xfId="1" applyNumberFormat="1" applyFont="1" applyBorder="1" applyAlignment="1">
      <alignment horizontal="right" vertical="top"/>
    </xf>
    <xf numFmtId="0" fontId="8" fillId="0" borderId="17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7" xfId="0" applyFont="1" applyBorder="1" applyAlignment="1">
      <alignment vertical="top"/>
    </xf>
    <xf numFmtId="4" fontId="10" fillId="0" borderId="29" xfId="0" applyNumberFormat="1" applyFont="1" applyBorder="1" applyAlignment="1">
      <alignment vertical="top"/>
    </xf>
    <xf numFmtId="164" fontId="10" fillId="0" borderId="29" xfId="1" applyFont="1" applyBorder="1" applyAlignment="1">
      <alignment horizontal="right" vertical="top"/>
    </xf>
    <xf numFmtId="0" fontId="0" fillId="0" borderId="6" xfId="0" applyBorder="1"/>
    <xf numFmtId="164" fontId="6" fillId="0" borderId="17" xfId="1" applyFont="1" applyBorder="1" applyAlignment="1">
      <alignment horizontal="center" vertical="top" wrapText="1"/>
    </xf>
    <xf numFmtId="164" fontId="2" fillId="0" borderId="0" xfId="1" applyFont="1" applyBorder="1" applyAlignment="1">
      <alignment horizontal="center"/>
    </xf>
    <xf numFmtId="0" fontId="22" fillId="0" borderId="26" xfId="0" applyFont="1" applyBorder="1" applyAlignment="1">
      <alignment horizontal="center" readingOrder="1"/>
    </xf>
    <xf numFmtId="0" fontId="18" fillId="0" borderId="26" xfId="0" applyFont="1" applyBorder="1" applyAlignment="1">
      <alignment horizontal="center" readingOrder="1"/>
    </xf>
    <xf numFmtId="0" fontId="21" fillId="0" borderId="26" xfId="0" applyFont="1" applyBorder="1"/>
    <xf numFmtId="168" fontId="1" fillId="0" borderId="26" xfId="3" applyNumberFormat="1" applyFont="1" applyBorder="1" applyAlignment="1">
      <alignment horizontal="right"/>
    </xf>
    <xf numFmtId="166" fontId="12" fillId="0" borderId="26" xfId="3" applyNumberFormat="1" applyFont="1" applyBorder="1" applyAlignment="1">
      <alignment horizontal="right"/>
    </xf>
    <xf numFmtId="164" fontId="12" fillId="0" borderId="26" xfId="1" applyFont="1" applyBorder="1" applyAlignment="1">
      <alignment horizontal="right"/>
    </xf>
    <xf numFmtId="164" fontId="12" fillId="0" borderId="26" xfId="1" applyFont="1" applyBorder="1"/>
    <xf numFmtId="166" fontId="12" fillId="0" borderId="26" xfId="1" applyNumberFormat="1" applyFont="1" applyBorder="1" applyAlignment="1">
      <alignment horizontal="right"/>
    </xf>
    <xf numFmtId="164" fontId="15" fillId="0" borderId="40" xfId="1" applyFont="1" applyBorder="1" applyAlignment="1">
      <alignment horizontal="right"/>
    </xf>
    <xf numFmtId="0" fontId="9" fillId="0" borderId="0" xfId="0" applyFont="1"/>
    <xf numFmtId="49" fontId="2" fillId="0" borderId="16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9" fontId="4" fillId="0" borderId="26" xfId="0" applyNumberFormat="1" applyFont="1" applyBorder="1" applyAlignment="1">
      <alignment horizontal="center"/>
    </xf>
    <xf numFmtId="169" fontId="4" fillId="0" borderId="10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169" fontId="4" fillId="0" borderId="2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17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164" fontId="6" fillId="0" borderId="15" xfId="1" applyFont="1" applyBorder="1" applyAlignment="1">
      <alignment horizontal="center" vertical="center" wrapText="1"/>
    </xf>
  </cellXfs>
  <cellStyles count="4">
    <cellStyle name="Euro" xfId="2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95250</xdr:rowOff>
    </xdr:from>
    <xdr:to>
      <xdr:col>11</xdr:col>
      <xdr:colOff>704851</xdr:colOff>
      <xdr:row>7</xdr:row>
      <xdr:rowOff>123825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xmlns="" id="{1F25FDCA-008F-4CDD-AE10-105CD00868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438400" y="95250"/>
          <a:ext cx="2114551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95250</xdr:rowOff>
    </xdr:from>
    <xdr:to>
      <xdr:col>11</xdr:col>
      <xdr:colOff>704851</xdr:colOff>
      <xdr:row>7</xdr:row>
      <xdr:rowOff>123825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962275" y="9525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76200</xdr:rowOff>
    </xdr:from>
    <xdr:to>
      <xdr:col>6</xdr:col>
      <xdr:colOff>285751</xdr:colOff>
      <xdr:row>7</xdr:row>
      <xdr:rowOff>104775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143000" y="7620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123825</xdr:rowOff>
    </xdr:from>
    <xdr:to>
      <xdr:col>3</xdr:col>
      <xdr:colOff>1390651</xdr:colOff>
      <xdr:row>7</xdr:row>
      <xdr:rowOff>152400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619250" y="123825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114300</xdr:rowOff>
    </xdr:from>
    <xdr:to>
      <xdr:col>5</xdr:col>
      <xdr:colOff>57151</xdr:colOff>
      <xdr:row>7</xdr:row>
      <xdr:rowOff>142875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466850" y="11430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17</xdr:row>
      <xdr:rowOff>0</xdr:rowOff>
    </xdr:from>
    <xdr:to>
      <xdr:col>1</xdr:col>
      <xdr:colOff>390525</xdr:colOff>
      <xdr:row>17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xmlns="" id="{00000000-0008-0000-0400-000001200000}"/>
            </a:ext>
          </a:extLst>
        </xdr:cNvPr>
        <xdr:cNvSpPr txBox="1">
          <a:spLocks noChangeArrowheads="1"/>
        </xdr:cNvSpPr>
      </xdr:nvSpPr>
      <xdr:spPr>
        <a:xfrm>
          <a:off x="28575" y="2867025"/>
          <a:ext cx="8191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PROGRAMA/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CATEGORIA EQUIVALENTE: </a:t>
          </a:r>
          <a:endParaRPr lang="en-US"/>
        </a:p>
      </xdr:txBody>
    </xdr:sp>
    <xdr:clientData/>
  </xdr:twoCellAnchor>
  <xdr:twoCellAnchor>
    <xdr:from>
      <xdr:col>0</xdr:col>
      <xdr:colOff>66675</xdr:colOff>
      <xdr:row>17</xdr:row>
      <xdr:rowOff>0</xdr:rowOff>
    </xdr:from>
    <xdr:to>
      <xdr:col>2</xdr:col>
      <xdr:colOff>47625</xdr:colOff>
      <xdr:row>17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xmlns="" id="{00000000-0008-0000-0400-000002200000}"/>
            </a:ext>
          </a:extLst>
        </xdr:cNvPr>
        <xdr:cNvSpPr txBox="1">
          <a:spLocks noChangeArrowheads="1"/>
        </xdr:cNvSpPr>
      </xdr:nvSpPr>
      <xdr:spPr>
        <a:xfrm>
          <a:off x="66675" y="2867025"/>
          <a:ext cx="10255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SUBPROGRAMA:</a:t>
          </a:r>
          <a:endParaRPr lang="en-US"/>
        </a:p>
      </xdr:txBody>
    </xdr:sp>
    <xdr:clientData/>
  </xdr:twoCellAnchor>
  <xdr:twoCellAnchor>
    <xdr:from>
      <xdr:col>1</xdr:col>
      <xdr:colOff>409575</xdr:colOff>
      <xdr:row>17</xdr:row>
      <xdr:rowOff>0</xdr:rowOff>
    </xdr:from>
    <xdr:to>
      <xdr:col>2</xdr:col>
      <xdr:colOff>438150</xdr:colOff>
      <xdr:row>17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400-000003200000}"/>
            </a:ext>
          </a:extLst>
        </xdr:cNvPr>
        <xdr:cNvSpPr txBox="1">
          <a:spLocks noChangeArrowheads="1"/>
        </xdr:cNvSpPr>
      </xdr:nvSpPr>
      <xdr:spPr>
        <a:xfrm>
          <a:off x="866775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2</xdr:col>
      <xdr:colOff>19050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xmlns="" id="{00000000-0008-0000-0400-000004200000}"/>
            </a:ext>
          </a:extLst>
        </xdr:cNvPr>
        <xdr:cNvSpPr txBox="1">
          <a:spLocks noChangeArrowheads="1"/>
        </xdr:cNvSpPr>
      </xdr:nvSpPr>
      <xdr:spPr>
        <a:xfrm>
          <a:off x="1063625" y="2867025"/>
          <a:ext cx="83185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276225</xdr:colOff>
      <xdr:row>17</xdr:row>
      <xdr:rowOff>0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xmlns="" id="{00000000-0008-0000-0400-000005200000}"/>
            </a:ext>
          </a:extLst>
        </xdr:cNvPr>
        <xdr:cNvSpPr txBox="1">
          <a:spLocks noChangeArrowheads="1"/>
        </xdr:cNvSpPr>
      </xdr:nvSpPr>
      <xdr:spPr>
        <a:xfrm>
          <a:off x="0" y="2867025"/>
          <a:ext cx="7334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PROYECTO:</a:t>
          </a:r>
          <a:endParaRPr lang="en-US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457200</xdr:colOff>
      <xdr:row>17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xmlns="" id="{00000000-0008-0000-0400-000006200000}"/>
            </a:ext>
          </a:extLst>
        </xdr:cNvPr>
        <xdr:cNvSpPr txBox="1">
          <a:spLocks noChangeArrowheads="1"/>
        </xdr:cNvSpPr>
      </xdr:nvSpPr>
      <xdr:spPr>
        <a:xfrm>
          <a:off x="0" y="2867025"/>
          <a:ext cx="9144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ACTIVIDAD/OBRA:</a:t>
          </a:r>
          <a:endParaRPr lang="en-US"/>
        </a:p>
      </xdr:txBody>
    </xdr:sp>
    <xdr:clientData/>
  </xdr:twoCellAnchor>
  <xdr:twoCellAnchor>
    <xdr:from>
      <xdr:col>0</xdr:col>
      <xdr:colOff>28575</xdr:colOff>
      <xdr:row>17</xdr:row>
      <xdr:rowOff>0</xdr:rowOff>
    </xdr:from>
    <xdr:to>
      <xdr:col>1</xdr:col>
      <xdr:colOff>161925</xdr:colOff>
      <xdr:row>17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xmlns="" id="{00000000-0008-0000-0400-000007200000}"/>
            </a:ext>
          </a:extLst>
        </xdr:cNvPr>
        <xdr:cNvSpPr txBox="1">
          <a:spLocks noChangeArrowheads="1"/>
        </xdr:cNvSpPr>
      </xdr:nvSpPr>
      <xdr:spPr>
        <a:xfrm>
          <a:off x="28575" y="2867025"/>
          <a:ext cx="59055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FUNCION:</a:t>
          </a:r>
          <a:endParaRPr lang="en-US"/>
        </a:p>
      </xdr:txBody>
    </xdr:sp>
    <xdr:clientData/>
  </xdr:twoCellAnchor>
  <xdr:twoCellAnchor>
    <xdr:from>
      <xdr:col>3</xdr:col>
      <xdr:colOff>228600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0" name="Text Box 8">
          <a:extLst>
            <a:ext uri="{FF2B5EF4-FFF2-40B4-BE49-F238E27FC236}">
              <a16:creationId xmlns:a16="http://schemas.microsoft.com/office/drawing/2014/main" xmlns="" id="{00000000-0008-0000-0400-000008200000}"/>
            </a:ext>
          </a:extLst>
        </xdr:cNvPr>
        <xdr:cNvSpPr txBox="1">
          <a:spLocks noChangeArrowheads="1"/>
        </xdr:cNvSpPr>
      </xdr:nvSpPr>
      <xdr:spPr>
        <a:xfrm>
          <a:off x="2114550" y="2867025"/>
          <a:ext cx="300037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GEOGRAFICO:</a:t>
          </a: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1" name="Text Box 9">
          <a:extLst>
            <a:ext uri="{FF2B5EF4-FFF2-40B4-BE49-F238E27FC236}">
              <a16:creationId xmlns:a16="http://schemas.microsoft.com/office/drawing/2014/main" xmlns="" id="{00000000-0008-0000-0400-000009200000}"/>
            </a:ext>
          </a:extLst>
        </xdr:cNvPr>
        <xdr:cNvSpPr txBox="1">
          <a:spLocks noChangeArrowheads="1"/>
        </xdr:cNvSpPr>
      </xdr:nvSpPr>
      <xdr:spPr>
        <a:xfrm>
          <a:off x="5114925" y="286702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REGION</a:t>
          </a: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2" name="Text Box 10">
          <a:extLst>
            <a:ext uri="{FF2B5EF4-FFF2-40B4-BE49-F238E27FC236}">
              <a16:creationId xmlns:a16="http://schemas.microsoft.com/office/drawing/2014/main" xmlns="" id="{00000000-0008-0000-0400-00000A200000}"/>
            </a:ext>
          </a:extLst>
        </xdr:cNvPr>
        <xdr:cNvSpPr txBox="1">
          <a:spLocks noChangeArrowheads="1"/>
        </xdr:cNvSpPr>
      </xdr:nvSpPr>
      <xdr:spPr>
        <a:xfrm>
          <a:off x="5114925" y="286702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PROVINCIA</a:t>
          </a:r>
          <a:endParaRPr lang="en-US"/>
        </a:p>
      </xdr:txBody>
    </xdr:sp>
    <xdr:clientData/>
  </xdr:twoCellAnchor>
  <xdr:twoCellAnchor>
    <xdr:from>
      <xdr:col>2</xdr:col>
      <xdr:colOff>628650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3" name="Text Box 11">
          <a:extLst>
            <a:ext uri="{FF2B5EF4-FFF2-40B4-BE49-F238E27FC236}">
              <a16:creationId xmlns:a16="http://schemas.microsoft.com/office/drawing/2014/main" xmlns="" id="{00000000-0008-0000-0400-00000B200000}"/>
            </a:ext>
          </a:extLst>
        </xdr:cNvPr>
        <xdr:cNvSpPr txBox="1">
          <a:spLocks noChangeArrowheads="1"/>
        </xdr:cNvSpPr>
      </xdr:nvSpPr>
      <xdr:spPr>
        <a:xfrm>
          <a:off x="1673225" y="2867025"/>
          <a:ext cx="34417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419100</xdr:colOff>
      <xdr:row>17</xdr:row>
      <xdr:rowOff>0</xdr:rowOff>
    </xdr:to>
    <xdr:sp macro="" textlink="">
      <xdr:nvSpPr>
        <xdr:cNvPr id="8204" name="Text Box 12">
          <a:extLst>
            <a:ext uri="{FF2B5EF4-FFF2-40B4-BE49-F238E27FC236}">
              <a16:creationId xmlns:a16="http://schemas.microsoft.com/office/drawing/2014/main" xmlns="" id="{00000000-0008-0000-0400-00000C200000}"/>
            </a:ext>
          </a:extLst>
        </xdr:cNvPr>
        <xdr:cNvSpPr txBox="1">
          <a:spLocks noChangeArrowheads="1"/>
        </xdr:cNvSpPr>
      </xdr:nvSpPr>
      <xdr:spPr>
        <a:xfrm>
          <a:off x="847725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95250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5" name="Text Box 13">
          <a:extLst>
            <a:ext uri="{FF2B5EF4-FFF2-40B4-BE49-F238E27FC236}">
              <a16:creationId xmlns:a16="http://schemas.microsoft.com/office/drawing/2014/main" xmlns="" id="{00000000-0008-0000-0400-00000D200000}"/>
            </a:ext>
          </a:extLst>
        </xdr:cNvPr>
        <xdr:cNvSpPr txBox="1">
          <a:spLocks noChangeArrowheads="1"/>
        </xdr:cNvSpPr>
      </xdr:nvSpPr>
      <xdr:spPr>
        <a:xfrm>
          <a:off x="1981200" y="2867025"/>
          <a:ext cx="31337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466725</xdr:colOff>
      <xdr:row>17</xdr:row>
      <xdr:rowOff>0</xdr:rowOff>
    </xdr:to>
    <xdr:sp macro="" textlink="">
      <xdr:nvSpPr>
        <xdr:cNvPr id="8206" name="Text Box 14">
          <a:extLst>
            <a:ext uri="{FF2B5EF4-FFF2-40B4-BE49-F238E27FC236}">
              <a16:creationId xmlns:a16="http://schemas.microsoft.com/office/drawing/2014/main" xmlns="" id="{00000000-0008-0000-0400-00000E200000}"/>
            </a:ext>
          </a:extLst>
        </xdr:cNvPr>
        <xdr:cNvSpPr txBox="1">
          <a:spLocks noChangeArrowheads="1"/>
        </xdr:cNvSpPr>
      </xdr:nvSpPr>
      <xdr:spPr>
        <a:xfrm>
          <a:off x="895350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219075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xmlns="" id="{00000000-0008-0000-0400-00000F200000}"/>
            </a:ext>
          </a:extLst>
        </xdr:cNvPr>
        <xdr:cNvSpPr txBox="1">
          <a:spLocks noChangeArrowheads="1"/>
        </xdr:cNvSpPr>
      </xdr:nvSpPr>
      <xdr:spPr>
        <a:xfrm>
          <a:off x="2105025" y="2867025"/>
          <a:ext cx="30099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342900</xdr:colOff>
      <xdr:row>17</xdr:row>
      <xdr:rowOff>0</xdr:rowOff>
    </xdr:from>
    <xdr:to>
      <xdr:col>2</xdr:col>
      <xdr:colOff>371475</xdr:colOff>
      <xdr:row>17</xdr:row>
      <xdr:rowOff>0</xdr:rowOff>
    </xdr:to>
    <xdr:sp macro="" textlink="">
      <xdr:nvSpPr>
        <xdr:cNvPr id="8208" name="Text Box 16">
          <a:extLst>
            <a:ext uri="{FF2B5EF4-FFF2-40B4-BE49-F238E27FC236}">
              <a16:creationId xmlns:a16="http://schemas.microsoft.com/office/drawing/2014/main" xmlns="" id="{00000000-0008-0000-0400-000010200000}"/>
            </a:ext>
          </a:extLst>
        </xdr:cNvPr>
        <xdr:cNvSpPr txBox="1">
          <a:spLocks noChangeArrowheads="1"/>
        </xdr:cNvSpPr>
      </xdr:nvSpPr>
      <xdr:spPr>
        <a:xfrm>
          <a:off x="800100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57150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9" name="Text Box 17">
          <a:extLst>
            <a:ext uri="{FF2B5EF4-FFF2-40B4-BE49-F238E27FC236}">
              <a16:creationId xmlns:a16="http://schemas.microsoft.com/office/drawing/2014/main" xmlns="" id="{00000000-0008-0000-0400-000011200000}"/>
            </a:ext>
          </a:extLst>
        </xdr:cNvPr>
        <xdr:cNvSpPr txBox="1">
          <a:spLocks noChangeArrowheads="1"/>
        </xdr:cNvSpPr>
      </xdr:nvSpPr>
      <xdr:spPr>
        <a:xfrm>
          <a:off x="1943100" y="2867025"/>
          <a:ext cx="31718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3</xdr:col>
      <xdr:colOff>180975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10" name="Text Box 18">
          <a:extLst>
            <a:ext uri="{FF2B5EF4-FFF2-40B4-BE49-F238E27FC236}">
              <a16:creationId xmlns:a16="http://schemas.microsoft.com/office/drawing/2014/main" xmlns="" id="{00000000-0008-0000-0400-000012200000}"/>
            </a:ext>
          </a:extLst>
        </xdr:cNvPr>
        <xdr:cNvSpPr txBox="1">
          <a:spLocks noChangeArrowheads="1"/>
        </xdr:cNvSpPr>
      </xdr:nvSpPr>
      <xdr:spPr>
        <a:xfrm>
          <a:off x="2066925" y="2867025"/>
          <a:ext cx="30480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0</xdr:col>
      <xdr:colOff>635</xdr:colOff>
      <xdr:row>41</xdr:row>
      <xdr:rowOff>34925</xdr:rowOff>
    </xdr:from>
    <xdr:to>
      <xdr:col>3</xdr:col>
      <xdr:colOff>991235</xdr:colOff>
      <xdr:row>46</xdr:row>
      <xdr:rowOff>34925</xdr:rowOff>
    </xdr:to>
    <xdr:sp macro="" textlink="">
      <xdr:nvSpPr>
        <xdr:cNvPr id="8211" name="Text Box 19">
          <a:extLst>
            <a:ext uri="{FF2B5EF4-FFF2-40B4-BE49-F238E27FC236}">
              <a16:creationId xmlns:a16="http://schemas.microsoft.com/office/drawing/2014/main" xmlns="" id="{00000000-0008-0000-0400-000013200000}"/>
            </a:ext>
          </a:extLst>
        </xdr:cNvPr>
        <xdr:cNvSpPr txBox="1">
          <a:spLocks noChangeArrowheads="1"/>
        </xdr:cNvSpPr>
      </xdr:nvSpPr>
      <xdr:spPr>
        <a:xfrm>
          <a:off x="635" y="8407400"/>
          <a:ext cx="2876550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Miguel Ant. Cabrera Valdez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Responsable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3</xdr:col>
      <xdr:colOff>1114425</xdr:colOff>
      <xdr:row>40</xdr:row>
      <xdr:rowOff>152400</xdr:rowOff>
    </xdr:from>
    <xdr:to>
      <xdr:col>5</xdr:col>
      <xdr:colOff>990600</xdr:colOff>
      <xdr:row>46</xdr:row>
      <xdr:rowOff>9525</xdr:rowOff>
    </xdr:to>
    <xdr:sp macro="" textlink="">
      <xdr:nvSpPr>
        <xdr:cNvPr id="8212" name="Text Box 20">
          <a:extLst>
            <a:ext uri="{FF2B5EF4-FFF2-40B4-BE49-F238E27FC236}">
              <a16:creationId xmlns:a16="http://schemas.microsoft.com/office/drawing/2014/main" xmlns="" id="{00000000-0008-0000-0400-000014200000}"/>
            </a:ext>
          </a:extLst>
        </xdr:cNvPr>
        <xdr:cNvSpPr txBox="1">
          <a:spLocks noChangeArrowheads="1"/>
        </xdr:cNvSpPr>
      </xdr:nvSpPr>
      <xdr:spPr>
        <a:xfrm>
          <a:off x="3000375" y="8362950"/>
          <a:ext cx="401002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es-ES" sz="12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Má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ximo P</a:t>
          </a: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P</a:t>
          </a:r>
          <a:r>
            <a:rPr lang="en-US" alt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  </a:t>
          </a:r>
          <a:endParaRPr lang="es-ES" sz="1200" b="1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Firma Responsable y Sello de la Institución</a:t>
          </a:r>
        </a:p>
      </xdr:txBody>
    </xdr:sp>
    <xdr:clientData/>
  </xdr:twoCellAnchor>
  <xdr:twoCellAnchor>
    <xdr:from>
      <xdr:col>3</xdr:col>
      <xdr:colOff>2066925</xdr:colOff>
      <xdr:row>42</xdr:row>
      <xdr:rowOff>57150</xdr:rowOff>
    </xdr:from>
    <xdr:to>
      <xdr:col>4</xdr:col>
      <xdr:colOff>847725</xdr:colOff>
      <xdr:row>42</xdr:row>
      <xdr:rowOff>66675</xdr:rowOff>
    </xdr:to>
    <xdr:sp macro="" textlink="">
      <xdr:nvSpPr>
        <xdr:cNvPr id="82598" name="Line 21">
          <a:extLst>
            <a:ext uri="{FF2B5EF4-FFF2-40B4-BE49-F238E27FC236}">
              <a16:creationId xmlns:a16="http://schemas.microsoft.com/office/drawing/2014/main" xmlns="" id="{00000000-0008-0000-0400-0000A6420100}"/>
            </a:ext>
          </a:extLst>
        </xdr:cNvPr>
        <xdr:cNvSpPr>
          <a:spLocks noChangeShapeType="1"/>
        </xdr:cNvSpPr>
      </xdr:nvSpPr>
      <xdr:spPr>
        <a:xfrm flipV="1">
          <a:off x="3952875" y="8591550"/>
          <a:ext cx="20097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114300</xdr:colOff>
      <xdr:row>15</xdr:row>
      <xdr:rowOff>152400</xdr:rowOff>
    </xdr:from>
    <xdr:to>
      <xdr:col>1</xdr:col>
      <xdr:colOff>114300</xdr:colOff>
      <xdr:row>15</xdr:row>
      <xdr:rowOff>152400</xdr:rowOff>
    </xdr:to>
    <xdr:sp macro="" textlink="">
      <xdr:nvSpPr>
        <xdr:cNvPr id="82600" name="Line 23">
          <a:extLst>
            <a:ext uri="{FF2B5EF4-FFF2-40B4-BE49-F238E27FC236}">
              <a16:creationId xmlns:a16="http://schemas.microsoft.com/office/drawing/2014/main" xmlns="" id="{00000000-0008-0000-0400-0000A8420100}"/>
            </a:ext>
          </a:extLst>
        </xdr:cNvPr>
        <xdr:cNvSpPr>
          <a:spLocks noChangeShapeType="1"/>
        </xdr:cNvSpPr>
      </xdr:nvSpPr>
      <xdr:spPr>
        <a:xfrm>
          <a:off x="571500" y="269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3</xdr:col>
      <xdr:colOff>533400</xdr:colOff>
      <xdr:row>0</xdr:row>
      <xdr:rowOff>95250</xdr:rowOff>
    </xdr:from>
    <xdr:to>
      <xdr:col>3</xdr:col>
      <xdr:colOff>2647951</xdr:colOff>
      <xdr:row>7</xdr:row>
      <xdr:rowOff>123825</xdr:rowOff>
    </xdr:to>
    <xdr:pic>
      <xdr:nvPicPr>
        <xdr:cNvPr id="25" name="Picture 24" descr="Logo, company name&#10;&#10;Description automatically generated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419350" y="95250"/>
          <a:ext cx="2114551" cy="1162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96520</xdr:colOff>
      <xdr:row>42</xdr:row>
      <xdr:rowOff>98425</xdr:rowOff>
    </xdr:from>
    <xdr:to>
      <xdr:col>3</xdr:col>
      <xdr:colOff>639445</xdr:colOff>
      <xdr:row>42</xdr:row>
      <xdr:rowOff>107950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ShapeType="1"/>
        </xdr:cNvSpPr>
      </xdr:nvSpPr>
      <xdr:spPr>
        <a:xfrm flipV="1">
          <a:off x="96520" y="8632825"/>
          <a:ext cx="24288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46</xdr:row>
      <xdr:rowOff>147407</xdr:rowOff>
    </xdr:from>
    <xdr:to>
      <xdr:col>3</xdr:col>
      <xdr:colOff>990600</xdr:colOff>
      <xdr:row>46</xdr:row>
      <xdr:rowOff>805085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9264193"/>
          <a:ext cx="2872921" cy="6576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Xiomara  Delmonte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Encargada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128"/>
  <sheetViews>
    <sheetView topLeftCell="A25" zoomScaleNormal="100" zoomScaleSheetLayoutView="100" workbookViewId="0">
      <selection activeCell="T44" sqref="T44"/>
    </sheetView>
  </sheetViews>
  <sheetFormatPr baseColWidth="10" defaultColWidth="11.42578125" defaultRowHeight="12.75"/>
  <cols>
    <col min="1" max="1" width="6.140625" customWidth="1"/>
    <col min="2" max="3" width="5.5703125" customWidth="1"/>
    <col min="4" max="4" width="9.140625" customWidth="1"/>
    <col min="5" max="5" width="6.28515625" customWidth="1"/>
    <col min="6" max="6" width="5.5703125" hidden="1" customWidth="1"/>
    <col min="7" max="7" width="5.7109375" customWidth="1"/>
    <col min="8" max="8" width="11.42578125" hidden="1" customWidth="1"/>
    <col min="9" max="9" width="5.85546875" customWidth="1"/>
    <col min="10" max="11" width="6.7109375" customWidth="1"/>
    <col min="12" max="12" width="28.28515625" customWidth="1"/>
    <col min="13" max="13" width="20.140625" style="3" customWidth="1"/>
    <col min="14" max="14" width="18.140625" style="3" customWidth="1"/>
    <col min="15" max="15" width="1.140625" hidden="1" customWidth="1"/>
    <col min="16" max="17" width="13.85546875" customWidth="1"/>
    <col min="18" max="18" width="12.85546875" bestFit="1" customWidth="1"/>
    <col min="19" max="19" width="13.42578125" bestFit="1" customWidth="1"/>
    <col min="20" max="20" width="12.85546875" bestFit="1" customWidth="1"/>
    <col min="22" max="22" width="12.85546875" bestFit="1" customWidth="1"/>
  </cols>
  <sheetData>
    <row r="8" spans="1:16" ht="13.5" thickBot="1"/>
    <row r="9" spans="1:16">
      <c r="A9" s="273" t="s">
        <v>0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5"/>
      <c r="O9" s="177"/>
      <c r="P9" s="5"/>
    </row>
    <row r="10" spans="1:16" ht="15">
      <c r="A10" s="276" t="s">
        <v>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8"/>
      <c r="O10" s="180"/>
      <c r="P10" s="5"/>
    </row>
    <row r="11" spans="1:16" ht="15">
      <c r="A11" s="178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279" t="s">
        <v>2</v>
      </c>
      <c r="N11" s="280"/>
      <c r="O11" s="180"/>
      <c r="P11" s="5"/>
    </row>
    <row r="12" spans="1:16" ht="15">
      <c r="A12" s="50" t="s">
        <v>3</v>
      </c>
      <c r="B12" s="51"/>
      <c r="C12" s="51"/>
      <c r="D12" s="51" t="s">
        <v>4</v>
      </c>
      <c r="E12" s="51"/>
      <c r="F12" s="51"/>
      <c r="G12" s="51"/>
      <c r="H12" s="51"/>
      <c r="I12" s="51"/>
      <c r="J12" s="51"/>
      <c r="K12" s="51"/>
      <c r="L12" s="49"/>
      <c r="M12" s="281" t="s">
        <v>5</v>
      </c>
      <c r="N12" s="282"/>
      <c r="O12" s="71"/>
      <c r="P12" s="5"/>
    </row>
    <row r="13" spans="1:16" ht="15">
      <c r="A13" s="50" t="s">
        <v>6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49"/>
      <c r="M13" s="72" t="s">
        <v>7</v>
      </c>
      <c r="N13" s="10"/>
      <c r="O13" s="70"/>
      <c r="P13" s="5"/>
    </row>
    <row r="14" spans="1:16" ht="15">
      <c r="A14" s="50" t="s">
        <v>134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49"/>
      <c r="M14" s="72" t="s">
        <v>8</v>
      </c>
      <c r="N14" s="10"/>
      <c r="O14" s="70"/>
      <c r="P14" s="5"/>
    </row>
    <row r="15" spans="1:16" ht="15.75" thickBot="1">
      <c r="A15" s="50" t="s">
        <v>131</v>
      </c>
      <c r="B15" s="51"/>
      <c r="C15" s="51"/>
      <c r="D15" s="51"/>
      <c r="E15" s="49"/>
      <c r="F15" s="49"/>
      <c r="G15" s="49"/>
      <c r="H15" s="49"/>
      <c r="I15" s="49"/>
      <c r="J15" s="49"/>
      <c r="K15" s="49"/>
      <c r="L15" s="49"/>
      <c r="M15" s="72" t="s">
        <v>9</v>
      </c>
      <c r="N15" s="10"/>
      <c r="O15" s="73"/>
      <c r="P15" s="5"/>
    </row>
    <row r="16" spans="1:16" ht="13.5" thickBot="1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74"/>
      <c r="M16" s="75"/>
      <c r="N16" s="76"/>
      <c r="P16" s="5"/>
    </row>
    <row r="17" spans="1:22">
      <c r="A17" s="283" t="s">
        <v>10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5"/>
      <c r="L17" s="286" t="s">
        <v>11</v>
      </c>
      <c r="M17" s="286"/>
      <c r="N17" s="287"/>
      <c r="P17" s="5"/>
    </row>
    <row r="18" spans="1:22">
      <c r="A18" s="268" t="s">
        <v>12</v>
      </c>
      <c r="B18" s="269"/>
      <c r="C18" s="268"/>
      <c r="D18" s="268"/>
      <c r="E18" s="268"/>
      <c r="F18" s="268"/>
      <c r="G18" s="268"/>
      <c r="H18" s="268"/>
      <c r="I18" s="270" t="s">
        <v>13</v>
      </c>
      <c r="J18" s="271"/>
      <c r="K18" s="272"/>
      <c r="L18" s="77" t="s">
        <v>14</v>
      </c>
      <c r="M18" s="78" t="s">
        <v>15</v>
      </c>
      <c r="N18" s="79" t="s">
        <v>16</v>
      </c>
      <c r="P18" s="5"/>
    </row>
    <row r="19" spans="1:22" ht="24.75" customHeight="1" thickBot="1">
      <c r="A19" s="54" t="s">
        <v>17</v>
      </c>
      <c r="B19" s="55" t="s">
        <v>18</v>
      </c>
      <c r="C19" s="54" t="s">
        <v>19</v>
      </c>
      <c r="D19" s="54" t="s">
        <v>20</v>
      </c>
      <c r="E19" s="54" t="s">
        <v>21</v>
      </c>
      <c r="F19" s="54" t="s">
        <v>22</v>
      </c>
      <c r="G19" s="54" t="s">
        <v>23</v>
      </c>
      <c r="H19" s="56"/>
      <c r="I19" s="54" t="s">
        <v>24</v>
      </c>
      <c r="J19" s="80" t="s">
        <v>25</v>
      </c>
      <c r="K19" s="80" t="s">
        <v>26</v>
      </c>
      <c r="L19" s="81" t="s">
        <v>27</v>
      </c>
      <c r="M19" s="82" t="s">
        <v>28</v>
      </c>
      <c r="N19" s="83" t="s">
        <v>29</v>
      </c>
    </row>
    <row r="20" spans="1:22" ht="13.5" thickBot="1">
      <c r="A20" s="57"/>
      <c r="B20" s="58"/>
      <c r="C20" s="57"/>
      <c r="D20" s="57"/>
      <c r="E20" s="57"/>
      <c r="F20" s="57"/>
      <c r="G20" s="57"/>
      <c r="H20" s="59"/>
      <c r="I20" s="57"/>
      <c r="J20" s="84"/>
      <c r="K20" s="84"/>
      <c r="L20" s="85"/>
      <c r="M20" s="86"/>
      <c r="N20" s="87"/>
    </row>
    <row r="21" spans="1:22" ht="12.75" customHeight="1">
      <c r="A21" s="60" t="s">
        <v>30</v>
      </c>
      <c r="B21" s="61"/>
      <c r="C21" s="62"/>
      <c r="D21" s="63" t="s">
        <v>30</v>
      </c>
      <c r="E21" s="61"/>
      <c r="F21" s="61"/>
      <c r="H21" s="62"/>
      <c r="I21" s="61">
        <v>2</v>
      </c>
      <c r="J21" s="61"/>
      <c r="K21" s="61"/>
      <c r="L21" s="133" t="s">
        <v>115</v>
      </c>
      <c r="M21" s="88">
        <f>+M22+M25+M28+M31</f>
        <v>2972510.27</v>
      </c>
      <c r="N21" s="89">
        <f>+N22+N25+N28+N31</f>
        <v>2924954.27</v>
      </c>
      <c r="O21" s="90" t="e">
        <f>+#REF!+#REF!+#REF!+#REF!+#REF!</f>
        <v>#REF!</v>
      </c>
    </row>
    <row r="22" spans="1:22">
      <c r="A22" s="64"/>
      <c r="B22" s="65"/>
      <c r="C22" s="66"/>
      <c r="D22" s="67"/>
      <c r="E22" s="65"/>
      <c r="F22" s="65"/>
      <c r="G22" s="65"/>
      <c r="H22" s="66"/>
      <c r="I22" s="65"/>
      <c r="J22" s="91" t="s">
        <v>31</v>
      </c>
      <c r="K22" s="65"/>
      <c r="L22" s="92" t="s">
        <v>121</v>
      </c>
      <c r="M22" s="93">
        <f>+M23+M24</f>
        <v>2175450</v>
      </c>
      <c r="N22" s="94">
        <f>SUM(N23+N24)</f>
        <v>2175450</v>
      </c>
      <c r="Q22" s="26"/>
    </row>
    <row r="23" spans="1:22">
      <c r="A23" s="64"/>
      <c r="B23" s="65"/>
      <c r="C23" s="66"/>
      <c r="D23" s="67"/>
      <c r="E23" s="65"/>
      <c r="F23" s="65"/>
      <c r="G23" s="65">
        <v>9995</v>
      </c>
      <c r="H23" s="66"/>
      <c r="I23" s="65"/>
      <c r="J23" s="91"/>
      <c r="K23" s="91">
        <v>1.1000000000000001</v>
      </c>
      <c r="L23" s="95" t="s">
        <v>32</v>
      </c>
      <c r="M23" s="96">
        <f>+N23</f>
        <v>1740450</v>
      </c>
      <c r="N23" s="96">
        <v>1740450</v>
      </c>
    </row>
    <row r="24" spans="1:22">
      <c r="A24" s="64"/>
      <c r="B24" s="65"/>
      <c r="C24" s="66"/>
      <c r="D24" s="67"/>
      <c r="E24" s="134"/>
      <c r="F24" s="65"/>
      <c r="G24" s="49"/>
      <c r="H24" s="66"/>
      <c r="I24" s="65"/>
      <c r="J24" s="91">
        <v>1.1000000000000001</v>
      </c>
      <c r="K24" s="91">
        <v>2.1</v>
      </c>
      <c r="L24" s="97" t="s">
        <v>33</v>
      </c>
      <c r="M24" s="98">
        <f>+N24</f>
        <v>435000</v>
      </c>
      <c r="N24" s="96">
        <v>435000</v>
      </c>
      <c r="P24" s="99"/>
      <c r="Q24" s="6"/>
      <c r="T24" s="3"/>
      <c r="U24" s="3"/>
      <c r="V24" s="3"/>
    </row>
    <row r="25" spans="1:22">
      <c r="A25" s="64"/>
      <c r="B25" s="65"/>
      <c r="C25" s="66"/>
      <c r="D25" s="67"/>
      <c r="E25" s="65"/>
      <c r="F25" s="65"/>
      <c r="G25" s="49"/>
      <c r="H25" s="66"/>
      <c r="I25" s="65"/>
      <c r="J25" s="91">
        <v>1.2</v>
      </c>
      <c r="K25" s="91"/>
      <c r="L25" s="92" t="s">
        <v>34</v>
      </c>
      <c r="M25" s="100">
        <f>SUM(M26+M27)</f>
        <v>370600</v>
      </c>
      <c r="N25" s="100">
        <f>SUM(N26+N27)</f>
        <v>323044</v>
      </c>
    </row>
    <row r="26" spans="1:22">
      <c r="A26" s="64"/>
      <c r="B26" s="65"/>
      <c r="C26" s="66"/>
      <c r="D26" s="67"/>
      <c r="E26" s="65"/>
      <c r="F26" s="65"/>
      <c r="G26" s="49"/>
      <c r="H26" s="66"/>
      <c r="I26" s="65"/>
      <c r="J26" s="91"/>
      <c r="K26" s="91" t="s">
        <v>35</v>
      </c>
      <c r="L26" s="140" t="s">
        <v>122</v>
      </c>
      <c r="M26" s="96">
        <v>208500</v>
      </c>
      <c r="N26" s="96">
        <v>160944</v>
      </c>
    </row>
    <row r="27" spans="1:22">
      <c r="A27" s="64"/>
      <c r="B27" s="65"/>
      <c r="C27" s="66"/>
      <c r="D27" s="67"/>
      <c r="E27" s="65"/>
      <c r="F27" s="65"/>
      <c r="G27" s="49"/>
      <c r="H27" s="66"/>
      <c r="I27" s="65"/>
      <c r="J27" s="91"/>
      <c r="K27" s="91" t="s">
        <v>36</v>
      </c>
      <c r="L27" s="95" t="s">
        <v>37</v>
      </c>
      <c r="M27" s="96">
        <v>162100</v>
      </c>
      <c r="N27" s="96">
        <v>162100</v>
      </c>
    </row>
    <row r="28" spans="1:22">
      <c r="A28" s="64"/>
      <c r="B28" s="65"/>
      <c r="C28" s="66"/>
      <c r="D28" s="67"/>
      <c r="E28" s="65"/>
      <c r="F28" s="65"/>
      <c r="G28" s="49"/>
      <c r="H28" s="66"/>
      <c r="I28" s="65"/>
      <c r="J28" s="102">
        <v>1.3</v>
      </c>
      <c r="K28" s="91"/>
      <c r="L28" s="92" t="s">
        <v>118</v>
      </c>
      <c r="M28" s="100">
        <f>SUM(M29+M30)</f>
        <v>100000</v>
      </c>
      <c r="N28" s="100">
        <f>SUM(N29+N30)</f>
        <v>100000</v>
      </c>
      <c r="Q28" s="110"/>
    </row>
    <row r="29" spans="1:22">
      <c r="A29" s="64"/>
      <c r="B29" s="65"/>
      <c r="C29" s="66"/>
      <c r="D29" s="67"/>
      <c r="E29" s="65"/>
      <c r="F29" s="65"/>
      <c r="G29" s="49"/>
      <c r="H29" s="66"/>
      <c r="I29" s="65"/>
      <c r="J29" s="91"/>
      <c r="K29" s="91" t="s">
        <v>38</v>
      </c>
      <c r="L29" s="95" t="s">
        <v>39</v>
      </c>
      <c r="M29" s="96">
        <v>50000</v>
      </c>
      <c r="N29" s="96">
        <v>50000</v>
      </c>
      <c r="Q29" s="110"/>
    </row>
    <row r="30" spans="1:22">
      <c r="A30" s="64"/>
      <c r="B30" s="65"/>
      <c r="C30" s="66"/>
      <c r="D30" s="67"/>
      <c r="E30" s="65"/>
      <c r="F30" s="65"/>
      <c r="G30" s="49"/>
      <c r="H30" s="66"/>
      <c r="I30" s="65"/>
      <c r="J30" s="91"/>
      <c r="K30" s="175" t="s">
        <v>40</v>
      </c>
      <c r="L30" s="136" t="s">
        <v>119</v>
      </c>
      <c r="M30" s="132">
        <v>50000</v>
      </c>
      <c r="N30" s="132">
        <v>50000</v>
      </c>
      <c r="Q30" s="110"/>
      <c r="S30" s="26"/>
    </row>
    <row r="31" spans="1:22">
      <c r="A31" s="64"/>
      <c r="B31" s="65"/>
      <c r="C31" s="66"/>
      <c r="D31" s="67"/>
      <c r="E31" s="65"/>
      <c r="F31" s="65"/>
      <c r="G31" s="49"/>
      <c r="H31" s="66"/>
      <c r="I31" s="65"/>
      <c r="J31" s="91">
        <v>1.5</v>
      </c>
      <c r="K31" s="91"/>
      <c r="L31" s="92" t="s">
        <v>41</v>
      </c>
      <c r="M31" s="103">
        <f>SUM(M32+M33+M34)</f>
        <v>326460.26999999996</v>
      </c>
      <c r="N31" s="103">
        <f>SUM(N32+N33+N34)</f>
        <v>326460.26999999996</v>
      </c>
      <c r="Q31" s="110"/>
    </row>
    <row r="32" spans="1:22">
      <c r="A32" s="64"/>
      <c r="B32" s="65"/>
      <c r="C32" s="66"/>
      <c r="D32" s="67"/>
      <c r="E32" s="65"/>
      <c r="F32" s="65"/>
      <c r="G32" s="49"/>
      <c r="H32" s="66"/>
      <c r="I32" s="65"/>
      <c r="J32" s="65"/>
      <c r="K32" s="104">
        <v>5.0999999999999996</v>
      </c>
      <c r="L32" s="95" t="s">
        <v>42</v>
      </c>
      <c r="M32" s="98">
        <v>151589.51999999999</v>
      </c>
      <c r="N32" s="98">
        <v>151589.51999999999</v>
      </c>
      <c r="Q32" s="35"/>
    </row>
    <row r="33" spans="1:24">
      <c r="A33" s="64"/>
      <c r="B33" s="65"/>
      <c r="C33" s="66"/>
      <c r="D33" s="67"/>
      <c r="E33" s="65"/>
      <c r="F33" s="65"/>
      <c r="H33" s="66"/>
      <c r="I33" s="65"/>
      <c r="J33" s="65"/>
      <c r="K33" s="104">
        <v>5.2</v>
      </c>
      <c r="L33" s="95" t="s">
        <v>43</v>
      </c>
      <c r="M33" s="105">
        <v>154456.95000000001</v>
      </c>
      <c r="N33" s="153">
        <v>154456.95000000001</v>
      </c>
    </row>
    <row r="34" spans="1:24">
      <c r="A34" s="64"/>
      <c r="B34" s="65"/>
      <c r="C34" s="66"/>
      <c r="D34" s="67"/>
      <c r="E34" s="65"/>
      <c r="F34" s="65"/>
      <c r="H34" s="66"/>
      <c r="I34" s="65"/>
      <c r="J34" s="65"/>
      <c r="K34" s="104">
        <v>5.3</v>
      </c>
      <c r="L34" s="95" t="s">
        <v>44</v>
      </c>
      <c r="M34" s="105">
        <v>20413.8</v>
      </c>
      <c r="N34" s="105">
        <v>20413.8</v>
      </c>
      <c r="Q34" s="3"/>
    </row>
    <row r="35" spans="1:24">
      <c r="A35" s="64"/>
      <c r="B35" s="65"/>
      <c r="C35" s="66"/>
      <c r="D35" s="67"/>
      <c r="E35" s="65"/>
      <c r="F35" s="65"/>
      <c r="H35" s="66"/>
      <c r="I35" s="65">
        <v>2</v>
      </c>
      <c r="J35" s="65"/>
      <c r="K35" s="104"/>
      <c r="L35" s="92" t="s">
        <v>45</v>
      </c>
      <c r="M35" s="106">
        <f>SUM(M36+M39+M41+M43+M45+M47)</f>
        <v>641887.12</v>
      </c>
      <c r="N35" s="106">
        <f>SUM(N36+N39+N41+N43+N45)</f>
        <v>610801.29</v>
      </c>
    </row>
    <row r="36" spans="1:24">
      <c r="A36" s="64"/>
      <c r="B36" s="65"/>
      <c r="C36" s="66"/>
      <c r="D36" s="67"/>
      <c r="E36" s="65"/>
      <c r="F36" s="65"/>
      <c r="H36" s="66"/>
      <c r="I36" s="65"/>
      <c r="J36" s="65">
        <v>2.1</v>
      </c>
      <c r="K36" s="104"/>
      <c r="L36" s="92" t="s">
        <v>46</v>
      </c>
      <c r="M36" s="188">
        <f>SUM(+M38+M37)</f>
        <v>4900.8</v>
      </c>
      <c r="N36" s="137">
        <f>SUM(+N38+N37)</f>
        <v>4900.8</v>
      </c>
    </row>
    <row r="37" spans="1:24">
      <c r="A37" s="64"/>
      <c r="B37" s="65"/>
      <c r="C37" s="66"/>
      <c r="D37" s="67"/>
      <c r="E37" s="65"/>
      <c r="F37" s="65"/>
      <c r="H37" s="66"/>
      <c r="I37" s="65"/>
      <c r="J37" s="65"/>
      <c r="K37" s="104">
        <v>1.7</v>
      </c>
      <c r="L37" s="184" t="s">
        <v>135</v>
      </c>
      <c r="M37" s="108">
        <f>608.8+1700</f>
        <v>2308.8000000000002</v>
      </c>
      <c r="N37" s="108">
        <f>+M37</f>
        <v>2308.8000000000002</v>
      </c>
      <c r="S37" s="3"/>
      <c r="X37" s="192"/>
    </row>
    <row r="38" spans="1:24">
      <c r="A38" s="64"/>
      <c r="B38" s="65"/>
      <c r="C38" s="66"/>
      <c r="D38" s="67"/>
      <c r="E38" s="65"/>
      <c r="F38" s="65"/>
      <c r="H38" s="66"/>
      <c r="I38" s="65"/>
      <c r="J38" s="65"/>
      <c r="K38" s="104">
        <v>1.8</v>
      </c>
      <c r="L38" s="136" t="s">
        <v>125</v>
      </c>
      <c r="M38" s="108">
        <v>2592</v>
      </c>
      <c r="N38" s="108">
        <v>2592</v>
      </c>
      <c r="U38" s="3"/>
      <c r="W38" s="3"/>
      <c r="X38" s="3"/>
    </row>
    <row r="39" spans="1:24">
      <c r="A39" s="64"/>
      <c r="B39" s="65"/>
      <c r="C39" s="66"/>
      <c r="D39" s="67"/>
      <c r="E39" s="65"/>
      <c r="F39" s="65"/>
      <c r="H39" s="66"/>
      <c r="I39" s="65"/>
      <c r="J39" s="65">
        <v>2.4</v>
      </c>
      <c r="K39" s="104"/>
      <c r="L39" s="92" t="s">
        <v>47</v>
      </c>
      <c r="M39" s="106">
        <f>SUM(M40)</f>
        <v>5188.59</v>
      </c>
      <c r="N39" s="106">
        <f>SUM(N40)</f>
        <v>5188.59</v>
      </c>
      <c r="Q39" s="187"/>
      <c r="X39" s="3"/>
    </row>
    <row r="40" spans="1:24">
      <c r="A40" s="64"/>
      <c r="B40" s="65"/>
      <c r="C40" s="66"/>
      <c r="D40" s="67"/>
      <c r="E40" s="65"/>
      <c r="F40" s="65"/>
      <c r="H40" s="66"/>
      <c r="I40" s="65"/>
      <c r="J40" s="65"/>
      <c r="K40" s="104">
        <v>4.0999999999999996</v>
      </c>
      <c r="L40" s="136" t="s">
        <v>120</v>
      </c>
      <c r="M40" s="137">
        <v>5188.59</v>
      </c>
      <c r="N40" s="137">
        <f>+M40</f>
        <v>5188.59</v>
      </c>
      <c r="T40" s="3"/>
      <c r="X40" s="3"/>
    </row>
    <row r="41" spans="1:24">
      <c r="A41" s="64"/>
      <c r="B41" s="65"/>
      <c r="C41" s="66"/>
      <c r="D41" s="67"/>
      <c r="E41" s="65"/>
      <c r="F41" s="65"/>
      <c r="H41" s="66"/>
      <c r="I41" s="65"/>
      <c r="J41" s="65">
        <v>2.5</v>
      </c>
      <c r="K41" s="104"/>
      <c r="L41" s="92" t="s">
        <v>48</v>
      </c>
      <c r="M41" s="106">
        <f>+M42</f>
        <v>436714</v>
      </c>
      <c r="N41" s="106">
        <f>+N42</f>
        <v>418209</v>
      </c>
      <c r="T41" s="3"/>
      <c r="X41" s="3"/>
    </row>
    <row r="42" spans="1:24">
      <c r="A42" s="64"/>
      <c r="B42" s="65"/>
      <c r="C42" s="66"/>
      <c r="D42" s="67"/>
      <c r="E42" s="65"/>
      <c r="F42" s="65"/>
      <c r="H42" s="66"/>
      <c r="I42" s="65"/>
      <c r="J42" s="65"/>
      <c r="K42" s="104">
        <v>5.0999999999999996</v>
      </c>
      <c r="L42" s="95" t="s">
        <v>49</v>
      </c>
      <c r="M42" s="108">
        <v>436714</v>
      </c>
      <c r="N42" s="108">
        <v>418209</v>
      </c>
      <c r="T42" s="3"/>
      <c r="X42" s="3"/>
    </row>
    <row r="43" spans="1:24">
      <c r="A43" s="64"/>
      <c r="B43" s="65"/>
      <c r="C43" s="66"/>
      <c r="D43" s="67"/>
      <c r="E43" s="65"/>
      <c r="F43" s="65"/>
      <c r="H43" s="66"/>
      <c r="I43" s="65"/>
      <c r="J43" s="65">
        <v>2.6</v>
      </c>
      <c r="K43" s="104"/>
      <c r="L43" s="92" t="s">
        <v>50</v>
      </c>
      <c r="M43" s="106">
        <f>+M44</f>
        <v>189476.73</v>
      </c>
      <c r="N43" s="106">
        <f>+N44</f>
        <v>180002.9</v>
      </c>
      <c r="T43" s="3"/>
      <c r="V43" s="3"/>
    </row>
    <row r="44" spans="1:24">
      <c r="A44" s="64"/>
      <c r="B44" s="65"/>
      <c r="C44" s="66"/>
      <c r="D44" s="67"/>
      <c r="E44" s="65"/>
      <c r="F44" s="65"/>
      <c r="H44" s="66"/>
      <c r="I44" s="65"/>
      <c r="J44" s="65"/>
      <c r="K44" s="104">
        <v>6.3</v>
      </c>
      <c r="L44" s="140" t="s">
        <v>124</v>
      </c>
      <c r="M44" s="137">
        <f>31560+157916.73</f>
        <v>189476.73</v>
      </c>
      <c r="N44" s="108">
        <f>29982+150020.9</f>
        <v>180002.9</v>
      </c>
    </row>
    <row r="45" spans="1:24">
      <c r="A45" s="64"/>
      <c r="B45" s="65"/>
      <c r="C45" s="66"/>
      <c r="D45" s="67"/>
      <c r="E45" s="65"/>
      <c r="F45" s="65"/>
      <c r="H45" s="66"/>
      <c r="I45" s="65"/>
      <c r="J45" s="65">
        <v>2.7</v>
      </c>
      <c r="K45" s="104"/>
      <c r="L45" s="92" t="s">
        <v>51</v>
      </c>
      <c r="M45" s="107">
        <f>+M46</f>
        <v>2500</v>
      </c>
      <c r="N45" s="107">
        <f>+M45</f>
        <v>2500</v>
      </c>
      <c r="S45" s="3"/>
    </row>
    <row r="46" spans="1:24">
      <c r="A46" s="64"/>
      <c r="B46" s="65"/>
      <c r="C46" s="66"/>
      <c r="D46" s="67"/>
      <c r="E46" s="65"/>
      <c r="F46" s="65"/>
      <c r="H46" s="66"/>
      <c r="I46" s="65"/>
      <c r="J46" s="65"/>
      <c r="K46" s="185" t="s">
        <v>136</v>
      </c>
      <c r="L46" s="184" t="s">
        <v>137</v>
      </c>
      <c r="M46" s="147">
        <v>2500</v>
      </c>
      <c r="N46" s="147">
        <f>+M46</f>
        <v>2500</v>
      </c>
      <c r="U46" s="3"/>
      <c r="V46" s="26"/>
    </row>
    <row r="47" spans="1:24">
      <c r="A47" s="64"/>
      <c r="B47" s="65"/>
      <c r="C47" s="66"/>
      <c r="D47" s="67"/>
      <c r="E47" s="65"/>
      <c r="F47" s="65"/>
      <c r="H47" s="66"/>
      <c r="I47" s="65"/>
      <c r="J47" s="189">
        <v>2.8</v>
      </c>
      <c r="K47" s="189"/>
      <c r="L47" s="92" t="s">
        <v>52</v>
      </c>
      <c r="M47" s="107">
        <f>+M48</f>
        <v>3107</v>
      </c>
      <c r="N47" s="107">
        <f>+M47</f>
        <v>3107</v>
      </c>
      <c r="U47" s="3"/>
    </row>
    <row r="48" spans="1:24">
      <c r="A48" s="64"/>
      <c r="B48" s="65"/>
      <c r="C48" s="66"/>
      <c r="D48" s="67"/>
      <c r="E48" s="65"/>
      <c r="F48" s="65"/>
      <c r="H48" s="66"/>
      <c r="I48" s="65"/>
      <c r="J48" s="65"/>
      <c r="K48" s="189" t="s">
        <v>53</v>
      </c>
      <c r="L48" s="140" t="s">
        <v>54</v>
      </c>
      <c r="M48" s="147">
        <v>3107</v>
      </c>
      <c r="N48" s="147">
        <f>+M48</f>
        <v>3107</v>
      </c>
      <c r="U48" s="3"/>
    </row>
    <row r="49" spans="1:23">
      <c r="A49" s="64"/>
      <c r="B49" s="65"/>
      <c r="C49" s="66"/>
      <c r="D49" s="67"/>
      <c r="E49" s="65"/>
      <c r="F49" s="65"/>
      <c r="H49" s="66"/>
      <c r="I49" s="65">
        <v>2</v>
      </c>
      <c r="J49" s="65">
        <v>3</v>
      </c>
      <c r="K49" s="65"/>
      <c r="L49" s="92" t="s">
        <v>55</v>
      </c>
      <c r="M49" s="94">
        <f>SUM(M50+M52+M54)</f>
        <v>249655.84</v>
      </c>
      <c r="N49" s="94">
        <f>SUM(N50+N52+N54)</f>
        <v>248809.84</v>
      </c>
    </row>
    <row r="50" spans="1:23">
      <c r="A50" s="64"/>
      <c r="B50" s="65"/>
      <c r="C50" s="66"/>
      <c r="D50" s="67"/>
      <c r="E50" s="65"/>
      <c r="F50" s="65"/>
      <c r="H50" s="66"/>
      <c r="I50" s="65"/>
      <c r="J50" s="65">
        <v>3.1</v>
      </c>
      <c r="K50" s="65" t="s">
        <v>56</v>
      </c>
      <c r="L50" s="95" t="s">
        <v>57</v>
      </c>
      <c r="M50" s="94">
        <v>31472.400000000001</v>
      </c>
      <c r="N50" s="94">
        <f>+N51</f>
        <v>31472.400000000001</v>
      </c>
      <c r="S50" s="3"/>
    </row>
    <row r="51" spans="1:23">
      <c r="A51" s="64"/>
      <c r="B51" s="65"/>
      <c r="C51" s="66"/>
      <c r="D51" s="67"/>
      <c r="E51" s="65"/>
      <c r="F51" s="65"/>
      <c r="H51" s="66"/>
      <c r="I51" s="65"/>
      <c r="J51" s="65"/>
      <c r="K51" s="65" t="s">
        <v>58</v>
      </c>
      <c r="L51" s="95" t="s">
        <v>59</v>
      </c>
      <c r="M51" s="98">
        <v>31472.400000000001</v>
      </c>
      <c r="N51" s="98">
        <f>+M51</f>
        <v>31472.400000000001</v>
      </c>
    </row>
    <row r="52" spans="1:23">
      <c r="A52" s="64"/>
      <c r="B52" s="65"/>
      <c r="C52" s="66"/>
      <c r="D52" s="67"/>
      <c r="E52" s="65"/>
      <c r="F52" s="65"/>
      <c r="H52" s="66"/>
      <c r="I52" s="65"/>
      <c r="J52" s="65">
        <v>3.7</v>
      </c>
      <c r="K52" s="109"/>
      <c r="L52" s="92" t="s">
        <v>60</v>
      </c>
      <c r="M52" s="94">
        <f>+M53</f>
        <v>201500</v>
      </c>
      <c r="N52" s="94">
        <f>SUM(N53)</f>
        <v>200654</v>
      </c>
      <c r="V52" s="3"/>
      <c r="W52" s="3"/>
    </row>
    <row r="53" spans="1:23">
      <c r="A53" s="64"/>
      <c r="B53" s="65"/>
      <c r="C53" s="66"/>
      <c r="D53" s="67"/>
      <c r="E53" s="65"/>
      <c r="F53" s="65"/>
      <c r="H53" s="66"/>
      <c r="I53" s="65"/>
      <c r="J53" s="65"/>
      <c r="K53" s="65" t="s">
        <v>61</v>
      </c>
      <c r="L53" s="95" t="s">
        <v>62</v>
      </c>
      <c r="M53" s="98">
        <f>200000+1500</f>
        <v>201500</v>
      </c>
      <c r="N53" s="98">
        <f>199154+1500</f>
        <v>200654</v>
      </c>
      <c r="V53" s="3"/>
      <c r="W53" s="3"/>
    </row>
    <row r="54" spans="1:23">
      <c r="A54" s="64"/>
      <c r="B54" s="65"/>
      <c r="C54" s="66"/>
      <c r="D54" s="67"/>
      <c r="E54" s="65"/>
      <c r="F54" s="65"/>
      <c r="H54" s="66"/>
      <c r="I54" s="65"/>
      <c r="J54" s="65">
        <v>3.9</v>
      </c>
      <c r="K54" s="109"/>
      <c r="L54" s="92" t="s">
        <v>63</v>
      </c>
      <c r="M54" s="115">
        <f>+M55+M56+M57</f>
        <v>16683.439999999999</v>
      </c>
      <c r="N54" s="115">
        <f>+N55+N56+N57</f>
        <v>16683.439999999999</v>
      </c>
      <c r="S54" s="26"/>
      <c r="V54" s="3"/>
      <c r="W54" s="3"/>
    </row>
    <row r="55" spans="1:23">
      <c r="A55" s="64"/>
      <c r="B55" s="65"/>
      <c r="C55" s="66"/>
      <c r="D55" s="67"/>
      <c r="E55" s="65"/>
      <c r="F55" s="65"/>
      <c r="H55" s="66"/>
      <c r="I55" s="65"/>
      <c r="J55" s="65"/>
      <c r="K55" s="186" t="s">
        <v>138</v>
      </c>
      <c r="L55" s="136" t="s">
        <v>139</v>
      </c>
      <c r="M55" s="98">
        <v>901.44</v>
      </c>
      <c r="N55" s="98">
        <f>+M55</f>
        <v>901.44</v>
      </c>
      <c r="Q55" s="26"/>
      <c r="V55" s="3"/>
      <c r="W55" s="3"/>
    </row>
    <row r="56" spans="1:23">
      <c r="A56" s="64"/>
      <c r="B56" s="65"/>
      <c r="C56" s="66"/>
      <c r="D56" s="67"/>
      <c r="E56" s="65"/>
      <c r="F56" s="65"/>
      <c r="H56" s="66"/>
      <c r="I56" s="65"/>
      <c r="J56" s="65"/>
      <c r="K56" s="134" t="s">
        <v>127</v>
      </c>
      <c r="L56" s="136" t="s">
        <v>128</v>
      </c>
      <c r="M56" s="98">
        <v>1155</v>
      </c>
      <c r="N56" s="98">
        <f>+M56</f>
        <v>1155</v>
      </c>
      <c r="V56" s="3"/>
      <c r="W56" s="3"/>
    </row>
    <row r="57" spans="1:23">
      <c r="A57" s="64"/>
      <c r="B57" s="65"/>
      <c r="C57" s="66"/>
      <c r="D57" s="67"/>
      <c r="E57" s="65"/>
      <c r="F57" s="65"/>
      <c r="H57" s="66"/>
      <c r="I57" s="65"/>
      <c r="J57" s="65"/>
      <c r="K57" s="65" t="s">
        <v>64</v>
      </c>
      <c r="L57" s="95" t="s">
        <v>65</v>
      </c>
      <c r="M57" s="98">
        <f>5369.65+8257.35+1000</f>
        <v>14627</v>
      </c>
      <c r="N57" s="98">
        <f>+M57</f>
        <v>14627</v>
      </c>
      <c r="P57" s="150"/>
      <c r="V57" s="3"/>
      <c r="W57" s="3"/>
    </row>
    <row r="58" spans="1:23">
      <c r="A58" s="64"/>
      <c r="B58" s="65"/>
      <c r="C58" s="66"/>
      <c r="D58" s="67"/>
      <c r="E58" s="65"/>
      <c r="F58" s="65"/>
      <c r="H58" s="66"/>
      <c r="I58" s="65"/>
      <c r="J58" s="65"/>
      <c r="K58" s="65"/>
      <c r="L58" s="136" t="s">
        <v>129</v>
      </c>
      <c r="M58" s="98"/>
      <c r="N58" s="98">
        <v>966744</v>
      </c>
      <c r="P58" s="150"/>
      <c r="R58" s="3"/>
    </row>
    <row r="59" spans="1:23">
      <c r="A59" s="113"/>
      <c r="B59" s="49"/>
      <c r="C59" s="49"/>
      <c r="D59" s="114"/>
      <c r="E59" s="49"/>
      <c r="F59" s="49"/>
      <c r="G59" s="6"/>
      <c r="H59" s="49"/>
      <c r="I59" s="49"/>
      <c r="J59" s="49"/>
      <c r="K59" s="49"/>
      <c r="L59" s="184" t="s">
        <v>141</v>
      </c>
      <c r="M59" s="176">
        <v>854250</v>
      </c>
      <c r="N59" s="120">
        <v>0</v>
      </c>
      <c r="P59" s="150"/>
      <c r="Q59" s="26"/>
      <c r="T59" s="3"/>
      <c r="U59" s="3"/>
    </row>
    <row r="60" spans="1:23">
      <c r="A60" s="113"/>
      <c r="B60" s="49"/>
      <c r="C60" s="49"/>
      <c r="D60" s="114"/>
      <c r="E60" s="49"/>
      <c r="F60" s="49"/>
      <c r="G60" s="6"/>
      <c r="H60" s="49"/>
      <c r="I60" s="49"/>
      <c r="J60" s="49"/>
      <c r="K60" s="49"/>
      <c r="L60" s="184" t="s">
        <v>142</v>
      </c>
      <c r="M60" s="120"/>
      <c r="N60" s="120">
        <v>0</v>
      </c>
      <c r="P60" s="150"/>
      <c r="R60" s="3"/>
    </row>
    <row r="61" spans="1:23">
      <c r="A61" s="113"/>
      <c r="B61" s="49"/>
      <c r="C61" s="49"/>
      <c r="D61" s="114"/>
      <c r="E61" s="49"/>
      <c r="F61" s="49"/>
      <c r="G61" s="6"/>
      <c r="H61" s="49"/>
      <c r="I61" s="49"/>
      <c r="J61" s="49"/>
      <c r="K61" s="49"/>
      <c r="L61" s="95"/>
      <c r="M61" s="176">
        <f>+M21+M35+M49+M59+M60</f>
        <v>4718303.2300000004</v>
      </c>
      <c r="N61" s="176">
        <f>+N21+N35+N49+N60+N58</f>
        <v>4751309.4000000004</v>
      </c>
      <c r="P61" s="150"/>
    </row>
    <row r="62" spans="1:23">
      <c r="A62" s="159"/>
      <c r="B62" s="160"/>
      <c r="C62" s="161"/>
      <c r="D62" s="162"/>
      <c r="E62" s="161"/>
      <c r="F62" s="49"/>
      <c r="G62" s="158"/>
      <c r="H62" s="49"/>
      <c r="I62" s="161"/>
      <c r="J62" s="161"/>
      <c r="K62" s="161"/>
      <c r="L62" s="183"/>
      <c r="M62" s="163"/>
      <c r="N62" s="163"/>
      <c r="P62" s="150"/>
    </row>
    <row r="63" spans="1:23">
      <c r="A63" s="165"/>
      <c r="B63" s="61"/>
      <c r="C63" s="164"/>
      <c r="D63" s="67"/>
      <c r="E63" s="65"/>
      <c r="F63" s="65"/>
      <c r="G63" s="6"/>
      <c r="H63" s="66"/>
      <c r="I63" s="65"/>
      <c r="J63" s="65"/>
      <c r="K63" s="65"/>
      <c r="L63" s="95"/>
      <c r="M63" s="98"/>
      <c r="N63" s="98"/>
      <c r="P63" s="150"/>
      <c r="R63" s="3"/>
    </row>
    <row r="64" spans="1:23">
      <c r="A64" s="64"/>
      <c r="B64" s="65"/>
      <c r="C64" s="65"/>
      <c r="D64" s="157"/>
      <c r="E64" s="65"/>
      <c r="F64" s="65"/>
      <c r="H64" s="66"/>
      <c r="I64" s="65"/>
      <c r="J64" s="65"/>
      <c r="K64" s="65"/>
      <c r="L64" s="135"/>
      <c r="M64" s="138"/>
      <c r="N64" s="138"/>
      <c r="P64" s="150"/>
      <c r="Q64" s="26"/>
    </row>
    <row r="65" spans="1:23">
      <c r="A65" s="64"/>
      <c r="B65" s="65"/>
      <c r="C65" s="66"/>
      <c r="D65" s="67"/>
      <c r="E65" s="65"/>
      <c r="F65" s="65"/>
      <c r="H65" s="66"/>
      <c r="I65" s="65"/>
      <c r="J65" s="65"/>
      <c r="K65" s="65"/>
      <c r="L65" s="95"/>
      <c r="M65" s="98"/>
      <c r="N65" s="98"/>
      <c r="P65" s="150"/>
      <c r="R65" s="26"/>
      <c r="S65" s="190"/>
      <c r="T65" s="3"/>
    </row>
    <row r="66" spans="1:23">
      <c r="A66" s="64"/>
      <c r="B66" s="65"/>
      <c r="C66" s="66"/>
      <c r="D66" s="67"/>
      <c r="E66" s="65"/>
      <c r="F66" s="65"/>
      <c r="H66" s="66"/>
      <c r="I66" s="65"/>
      <c r="J66" s="65"/>
      <c r="K66" s="134"/>
      <c r="L66" s="136"/>
      <c r="M66" s="139"/>
      <c r="N66" s="139"/>
    </row>
    <row r="67" spans="1:23">
      <c r="A67" s="166"/>
      <c r="B67" s="65"/>
      <c r="C67" s="65"/>
      <c r="D67" s="67"/>
      <c r="E67" s="65"/>
      <c r="F67" s="49"/>
      <c r="G67" s="167"/>
      <c r="H67" s="49"/>
      <c r="I67" s="156"/>
      <c r="J67" s="65"/>
      <c r="K67" s="134"/>
      <c r="L67" s="151"/>
      <c r="M67" s="138"/>
      <c r="N67" s="154"/>
    </row>
    <row r="68" spans="1:23">
      <c r="A68" s="166"/>
      <c r="B68" s="65"/>
      <c r="C68" s="65"/>
      <c r="D68" s="67"/>
      <c r="E68" s="65"/>
      <c r="F68" s="49"/>
      <c r="G68" s="167"/>
      <c r="H68" s="49"/>
      <c r="I68" s="156"/>
      <c r="J68" s="65"/>
      <c r="K68" s="134"/>
      <c r="L68" s="151"/>
      <c r="M68" s="139"/>
      <c r="N68" s="152"/>
    </row>
    <row r="69" spans="1:23" ht="13.5" thickBot="1">
      <c r="A69" s="155"/>
      <c r="B69" s="171"/>
      <c r="C69" s="172"/>
      <c r="D69" s="173"/>
      <c r="E69" s="172"/>
      <c r="F69" s="49"/>
      <c r="G69" s="174"/>
      <c r="H69" s="49"/>
      <c r="I69" s="168"/>
      <c r="J69" s="172"/>
      <c r="K69" s="172"/>
      <c r="L69" s="148"/>
      <c r="M69" s="139"/>
      <c r="N69" s="149"/>
      <c r="Q69" s="26"/>
      <c r="T69" s="3"/>
    </row>
    <row r="70" spans="1:23" ht="13.5" thickBot="1">
      <c r="A70" s="169"/>
      <c r="B70" s="170"/>
      <c r="C70" s="53"/>
      <c r="D70" s="111"/>
      <c r="E70" s="53"/>
      <c r="F70" s="53"/>
      <c r="G70" s="112"/>
      <c r="H70" s="53"/>
      <c r="I70" s="53"/>
      <c r="J70" s="53"/>
      <c r="K70" s="53"/>
      <c r="L70" s="116"/>
      <c r="M70" s="117"/>
      <c r="N70" s="118"/>
      <c r="R70" s="26"/>
      <c r="T70" s="26"/>
    </row>
    <row r="71" spans="1:23">
      <c r="A71" s="113"/>
      <c r="B71" s="49"/>
      <c r="C71" s="49"/>
      <c r="D71" s="114"/>
      <c r="E71" s="49"/>
      <c r="F71" s="49"/>
      <c r="G71" s="6"/>
      <c r="H71" s="49"/>
      <c r="I71" s="49"/>
      <c r="J71" s="49"/>
      <c r="K71" s="49"/>
      <c r="L71" s="119"/>
      <c r="M71" s="120"/>
      <c r="N71" s="121"/>
      <c r="O71" s="6"/>
      <c r="P71" s="6"/>
    </row>
    <row r="72" spans="1:23">
      <c r="A72" s="49"/>
      <c r="B72" s="49"/>
      <c r="C72" s="49"/>
      <c r="D72" s="49"/>
      <c r="E72" s="49"/>
      <c r="F72" s="49"/>
      <c r="G72" s="49"/>
      <c r="H72" s="49"/>
      <c r="I72" s="49"/>
      <c r="J72" s="122"/>
      <c r="K72" s="49"/>
      <c r="L72" s="119"/>
      <c r="M72" s="121"/>
      <c r="N72" s="123"/>
      <c r="O72" s="132"/>
      <c r="P72" s="124"/>
      <c r="W72" s="26"/>
    </row>
    <row r="73" spans="1:23">
      <c r="A73" s="49"/>
      <c r="B73" s="49"/>
      <c r="C73" s="49"/>
      <c r="D73" s="49"/>
      <c r="E73" s="49"/>
      <c r="F73" s="49"/>
      <c r="G73" s="49"/>
      <c r="H73" s="49"/>
      <c r="I73" s="49"/>
      <c r="J73" s="122"/>
      <c r="K73" s="49"/>
      <c r="L73" s="119"/>
      <c r="M73" s="120"/>
      <c r="N73" s="123"/>
      <c r="O73" s="132"/>
      <c r="P73" s="124"/>
      <c r="Q73" s="3"/>
    </row>
    <row r="74" spans="1:23">
      <c r="A74" s="49"/>
      <c r="B74" s="49"/>
      <c r="C74" s="49"/>
      <c r="D74" s="49"/>
      <c r="E74" s="49"/>
      <c r="F74" s="49"/>
      <c r="G74" s="49"/>
      <c r="H74" s="49"/>
      <c r="I74" s="49"/>
      <c r="J74" s="122"/>
      <c r="K74" s="49"/>
      <c r="L74" s="101"/>
      <c r="M74" s="121"/>
      <c r="N74" s="123"/>
      <c r="O74" s="132"/>
      <c r="P74" s="6"/>
    </row>
    <row r="75" spans="1:23">
      <c r="A75" s="49"/>
      <c r="B75" s="49"/>
      <c r="C75" s="49"/>
      <c r="D75" s="49"/>
      <c r="E75" s="49"/>
      <c r="F75" s="49"/>
      <c r="G75" s="49"/>
      <c r="H75" s="49"/>
      <c r="I75" s="49"/>
      <c r="J75" s="122"/>
      <c r="K75" s="49"/>
      <c r="L75" s="119"/>
      <c r="M75" s="121"/>
      <c r="N75" s="123"/>
      <c r="O75" s="132"/>
      <c r="P75" s="6"/>
    </row>
    <row r="76" spans="1:23">
      <c r="A76" s="49"/>
      <c r="B76" s="49"/>
      <c r="C76" s="49"/>
      <c r="D76" s="49"/>
      <c r="E76" s="49"/>
      <c r="F76" s="49"/>
      <c r="G76" s="49"/>
      <c r="H76" s="49"/>
      <c r="I76" s="49"/>
      <c r="J76" s="122"/>
      <c r="K76" s="49"/>
      <c r="L76" s="119"/>
      <c r="M76" s="120"/>
      <c r="N76" s="125"/>
      <c r="O76" s="132"/>
      <c r="P76" s="6"/>
    </row>
    <row r="77" spans="1:23">
      <c r="A77" s="49"/>
      <c r="B77" s="49"/>
      <c r="C77" s="49"/>
      <c r="D77" s="49"/>
      <c r="E77" s="49"/>
      <c r="F77" s="49"/>
      <c r="G77" s="49"/>
      <c r="H77" s="49"/>
      <c r="I77" s="49"/>
      <c r="J77" s="122"/>
      <c r="K77" s="49"/>
      <c r="L77" s="119"/>
      <c r="M77" s="120"/>
      <c r="N77" s="125"/>
      <c r="O77" s="132"/>
      <c r="P77" s="6"/>
    </row>
    <row r="78" spans="1:23">
      <c r="A78" s="49"/>
      <c r="B78" s="49"/>
      <c r="C78" s="49"/>
      <c r="D78" s="49"/>
      <c r="E78" s="49"/>
      <c r="F78" s="49"/>
      <c r="G78" s="49"/>
      <c r="H78" s="49"/>
      <c r="I78" s="49"/>
      <c r="J78" s="122"/>
      <c r="K78" s="49"/>
      <c r="L78" s="101"/>
      <c r="M78" s="121"/>
      <c r="N78" s="125"/>
      <c r="O78" s="132"/>
      <c r="P78" s="6"/>
    </row>
    <row r="79" spans="1:23">
      <c r="A79" s="49"/>
      <c r="B79" s="49"/>
      <c r="C79" s="49"/>
      <c r="D79" s="49"/>
      <c r="E79" s="49"/>
      <c r="F79" s="49"/>
      <c r="G79" s="49"/>
      <c r="H79" s="49"/>
      <c r="I79" s="49"/>
      <c r="J79" s="122"/>
      <c r="K79" s="49"/>
      <c r="L79" s="119"/>
      <c r="M79" s="120"/>
      <c r="N79" s="125"/>
      <c r="O79" s="132"/>
      <c r="P79" s="6"/>
    </row>
    <row r="80" spans="1:23">
      <c r="A80" s="49"/>
      <c r="B80" s="49"/>
      <c r="C80" s="49"/>
      <c r="D80" s="49"/>
      <c r="E80" s="49"/>
      <c r="F80" s="49"/>
      <c r="G80" s="49"/>
      <c r="H80" s="49"/>
      <c r="I80" s="49"/>
      <c r="J80" s="122"/>
      <c r="K80" s="49"/>
      <c r="L80" s="119"/>
      <c r="M80" s="121"/>
      <c r="N80" s="123"/>
      <c r="O80" s="132"/>
      <c r="P80" s="6"/>
    </row>
    <row r="81" spans="1:17">
      <c r="A81" s="49"/>
      <c r="B81" s="49"/>
      <c r="C81" s="49"/>
      <c r="D81" s="49"/>
      <c r="E81" s="49"/>
      <c r="F81" s="49"/>
      <c r="G81" s="49"/>
      <c r="H81" s="49"/>
      <c r="I81" s="49"/>
      <c r="J81" s="122"/>
      <c r="K81" s="49"/>
      <c r="L81" s="101"/>
      <c r="M81" s="121"/>
      <c r="N81" s="125"/>
      <c r="O81" s="132"/>
      <c r="P81" s="6"/>
    </row>
    <row r="82" spans="1:17">
      <c r="A82" s="49"/>
      <c r="B82" s="49"/>
      <c r="C82" s="49"/>
      <c r="D82" s="49"/>
      <c r="E82" s="49"/>
      <c r="F82" s="49"/>
      <c r="G82" s="49"/>
      <c r="H82" s="49"/>
      <c r="I82" s="49"/>
      <c r="J82" s="122"/>
      <c r="K82" s="126"/>
      <c r="L82" s="119"/>
      <c r="M82" s="120"/>
      <c r="N82" s="121"/>
      <c r="O82" s="132"/>
      <c r="P82" s="6"/>
    </row>
    <row r="83" spans="1:17">
      <c r="A83" s="49"/>
      <c r="B83" s="49"/>
      <c r="C83" s="49"/>
      <c r="D83" s="49"/>
      <c r="E83" s="49"/>
      <c r="F83" s="49"/>
      <c r="G83" s="49"/>
      <c r="H83" s="49"/>
      <c r="I83" s="49"/>
      <c r="J83" s="122"/>
      <c r="K83" s="49"/>
      <c r="L83" s="119"/>
      <c r="M83" s="120"/>
      <c r="N83" s="125"/>
      <c r="O83" s="132"/>
      <c r="P83" s="6"/>
    </row>
    <row r="84" spans="1:17">
      <c r="A84" s="49"/>
      <c r="B84" s="49"/>
      <c r="C84" s="49"/>
      <c r="D84" s="49"/>
      <c r="E84" s="49"/>
      <c r="F84" s="49"/>
      <c r="G84" s="49"/>
      <c r="H84" s="49"/>
      <c r="I84" s="49"/>
      <c r="J84" s="122"/>
      <c r="K84" s="49"/>
      <c r="L84" s="119"/>
      <c r="M84" s="123"/>
      <c r="N84" s="125"/>
      <c r="O84" s="132"/>
      <c r="P84" s="6"/>
    </row>
    <row r="85" spans="1:17">
      <c r="A85" s="49"/>
      <c r="B85" s="49"/>
      <c r="C85" s="49"/>
      <c r="D85" s="49"/>
      <c r="E85" s="49"/>
      <c r="F85" s="49"/>
      <c r="G85" s="49"/>
      <c r="H85" s="49"/>
      <c r="I85" s="49"/>
      <c r="J85" s="122"/>
      <c r="K85" s="49"/>
      <c r="L85" s="119"/>
      <c r="M85" s="120"/>
      <c r="N85" s="123"/>
      <c r="O85" s="132"/>
      <c r="P85" s="6"/>
    </row>
    <row r="86" spans="1:17">
      <c r="A86" s="49"/>
      <c r="B86" s="49"/>
      <c r="C86" s="49"/>
      <c r="D86" s="49"/>
      <c r="E86" s="49"/>
      <c r="F86" s="49"/>
      <c r="G86" s="49"/>
      <c r="H86" s="49"/>
      <c r="I86" s="49"/>
      <c r="J86" s="122"/>
      <c r="K86" s="49"/>
      <c r="L86" s="119"/>
      <c r="M86" s="120"/>
      <c r="N86" s="125"/>
      <c r="O86" s="132"/>
      <c r="P86" s="6"/>
    </row>
    <row r="87" spans="1:17">
      <c r="A87" s="49"/>
      <c r="B87" s="49"/>
      <c r="C87" s="49"/>
      <c r="D87" s="49"/>
      <c r="E87" s="49"/>
      <c r="F87" s="49"/>
      <c r="G87" s="49"/>
      <c r="H87" s="49"/>
      <c r="I87" s="49"/>
      <c r="J87" s="122"/>
      <c r="K87" s="49"/>
      <c r="L87" s="119"/>
      <c r="M87" s="120"/>
      <c r="N87" s="125"/>
      <c r="O87" s="132"/>
      <c r="P87" s="6"/>
    </row>
    <row r="88" spans="1:17">
      <c r="A88" s="49"/>
      <c r="B88" s="49"/>
      <c r="C88" s="49"/>
      <c r="D88" s="49"/>
      <c r="E88" s="49"/>
      <c r="F88" s="49"/>
      <c r="G88" s="49"/>
      <c r="H88" s="49"/>
      <c r="I88" s="49"/>
      <c r="J88" s="122"/>
      <c r="K88" s="49"/>
      <c r="L88" s="119"/>
      <c r="M88" s="120"/>
      <c r="N88" s="125"/>
      <c r="O88" s="132"/>
      <c r="P88" s="6"/>
    </row>
    <row r="89" spans="1:17">
      <c r="A89" s="49"/>
      <c r="B89" s="49"/>
      <c r="C89" s="49"/>
      <c r="D89" s="49"/>
      <c r="E89" s="49"/>
      <c r="F89" s="49"/>
      <c r="G89" s="49"/>
      <c r="H89" s="49"/>
      <c r="I89" s="49"/>
      <c r="J89" s="122"/>
      <c r="K89" s="49"/>
      <c r="L89" s="101"/>
      <c r="M89" s="120"/>
      <c r="N89" s="125"/>
      <c r="O89" s="132"/>
      <c r="P89" s="6"/>
    </row>
    <row r="90" spans="1:17">
      <c r="A90" s="49"/>
      <c r="B90" s="49"/>
      <c r="C90" s="49"/>
      <c r="D90" s="49"/>
      <c r="E90" s="49"/>
      <c r="F90" s="49"/>
      <c r="G90" s="49"/>
      <c r="H90" s="49"/>
      <c r="I90" s="49"/>
      <c r="J90" s="122"/>
      <c r="K90" s="49"/>
      <c r="L90" s="119"/>
      <c r="M90" s="120"/>
      <c r="N90" s="125"/>
      <c r="O90" s="132"/>
      <c r="P90" s="6"/>
    </row>
    <row r="91" spans="1:17">
      <c r="A91" s="49"/>
      <c r="B91" s="49"/>
      <c r="C91" s="49"/>
      <c r="D91" s="49"/>
      <c r="E91" s="49"/>
      <c r="F91" s="49"/>
      <c r="G91" s="49"/>
      <c r="H91" s="49"/>
      <c r="I91" s="49"/>
      <c r="J91" s="122"/>
      <c r="K91" s="49"/>
      <c r="L91" s="101"/>
      <c r="M91" s="120"/>
      <c r="N91" s="125"/>
      <c r="O91" s="132"/>
      <c r="P91" s="6"/>
    </row>
    <row r="92" spans="1:17">
      <c r="A92" s="49"/>
      <c r="B92" s="49"/>
      <c r="C92" s="49"/>
      <c r="D92" s="49"/>
      <c r="E92" s="49"/>
      <c r="F92" s="49"/>
      <c r="G92" s="49"/>
      <c r="H92" s="49"/>
      <c r="I92" s="49"/>
      <c r="J92" s="122"/>
      <c r="K92" s="49"/>
      <c r="L92" s="101"/>
      <c r="M92" s="121"/>
      <c r="N92" s="125"/>
      <c r="O92" s="132"/>
      <c r="P92" s="6"/>
    </row>
    <row r="93" spans="1:17">
      <c r="A93" s="49"/>
      <c r="B93" s="49"/>
      <c r="C93" s="49"/>
      <c r="D93" s="49"/>
      <c r="E93" s="49"/>
      <c r="F93" s="49"/>
      <c r="G93" s="49"/>
      <c r="H93" s="49"/>
      <c r="I93" s="49"/>
      <c r="J93" s="122"/>
      <c r="K93" s="49"/>
      <c r="L93" s="101"/>
      <c r="M93" s="121"/>
      <c r="N93" s="123"/>
      <c r="O93" s="132"/>
      <c r="P93" s="6"/>
    </row>
    <row r="94" spans="1:17">
      <c r="A94" s="49"/>
      <c r="B94" s="49"/>
      <c r="C94" s="49"/>
      <c r="D94" s="49"/>
      <c r="E94" s="49"/>
      <c r="F94" s="49"/>
      <c r="G94" s="49"/>
      <c r="H94" s="49"/>
      <c r="I94" s="49"/>
      <c r="J94" s="122"/>
      <c r="K94" s="49"/>
      <c r="L94" s="119"/>
      <c r="M94" s="121"/>
      <c r="N94" s="123"/>
      <c r="O94" s="132"/>
      <c r="P94" s="6"/>
    </row>
    <row r="95" spans="1:17">
      <c r="A95" s="49"/>
      <c r="B95" s="49"/>
      <c r="C95" s="49"/>
      <c r="D95" s="49"/>
      <c r="E95" s="49"/>
      <c r="F95" s="49"/>
      <c r="G95" s="49"/>
      <c r="H95" s="49"/>
      <c r="I95" s="49"/>
      <c r="J95" s="122"/>
      <c r="K95" s="49"/>
      <c r="L95" s="119"/>
      <c r="M95" s="121"/>
      <c r="N95" s="123"/>
      <c r="O95" s="132"/>
      <c r="P95" s="6"/>
    </row>
    <row r="96" spans="1:17">
      <c r="A96" s="49"/>
      <c r="B96" s="49"/>
      <c r="C96" s="49"/>
      <c r="D96" s="49"/>
      <c r="E96" s="49"/>
      <c r="F96" s="49"/>
      <c r="G96" s="49"/>
      <c r="H96" s="49"/>
      <c r="I96" s="49"/>
      <c r="J96" s="127"/>
      <c r="K96" s="49"/>
      <c r="L96" s="119"/>
      <c r="M96" s="128"/>
      <c r="N96" s="121"/>
      <c r="O96" s="120"/>
      <c r="P96" s="120"/>
      <c r="Q96" s="6"/>
    </row>
    <row r="97" spans="1:17">
      <c r="A97" s="49"/>
      <c r="B97" s="49"/>
      <c r="C97" s="49"/>
      <c r="D97" s="49"/>
      <c r="E97" s="49"/>
      <c r="F97" s="49"/>
      <c r="G97" s="49"/>
      <c r="H97" s="49"/>
      <c r="I97" s="49"/>
      <c r="J97" s="127"/>
      <c r="K97" s="49"/>
      <c r="L97" s="119"/>
      <c r="M97" s="121"/>
      <c r="N97" s="128"/>
      <c r="O97" s="120"/>
      <c r="P97" s="120"/>
      <c r="Q97" s="6"/>
    </row>
    <row r="98" spans="1:17">
      <c r="A98" s="49"/>
      <c r="B98" s="49"/>
      <c r="C98" s="49"/>
      <c r="D98" s="49"/>
      <c r="E98" s="49"/>
      <c r="F98" s="49"/>
      <c r="G98" s="49"/>
      <c r="H98" s="49"/>
      <c r="I98" s="49"/>
      <c r="J98" s="122"/>
      <c r="K98" s="49"/>
      <c r="L98" s="101"/>
      <c r="M98" s="121"/>
      <c r="N98" s="121"/>
      <c r="O98" s="120"/>
      <c r="P98" s="120"/>
      <c r="Q98" s="6"/>
    </row>
    <row r="99" spans="1:17">
      <c r="A99" s="49"/>
      <c r="B99" s="49"/>
      <c r="C99" s="49"/>
      <c r="D99" s="49"/>
      <c r="E99" s="49"/>
      <c r="F99" s="49"/>
      <c r="G99" s="49"/>
      <c r="H99" s="49"/>
      <c r="I99" s="49"/>
      <c r="J99" s="122"/>
      <c r="K99" s="49"/>
      <c r="L99" s="119"/>
      <c r="M99" s="120"/>
      <c r="N99" s="121"/>
      <c r="O99" s="120"/>
      <c r="P99" s="120"/>
      <c r="Q99" s="6"/>
    </row>
    <row r="100" spans="1:17">
      <c r="A100" s="49"/>
      <c r="B100" s="49"/>
      <c r="C100" s="49"/>
      <c r="D100" s="49"/>
      <c r="E100" s="49"/>
      <c r="F100" s="49"/>
      <c r="G100" s="49"/>
      <c r="H100" s="49"/>
      <c r="I100" s="49"/>
      <c r="J100" s="122"/>
      <c r="K100" s="49"/>
      <c r="L100" s="119"/>
      <c r="M100" s="120"/>
      <c r="N100" s="121"/>
      <c r="O100" s="120"/>
      <c r="P100" s="120"/>
      <c r="Q100" s="6"/>
    </row>
    <row r="101" spans="1:17">
      <c r="A101" s="49"/>
      <c r="B101" s="49"/>
      <c r="C101" s="49"/>
      <c r="D101" s="49"/>
      <c r="E101" s="49"/>
      <c r="F101" s="49"/>
      <c r="G101" s="49"/>
      <c r="H101" s="49"/>
      <c r="I101" s="49"/>
      <c r="J101" s="122"/>
      <c r="K101" s="49"/>
      <c r="L101" s="101"/>
      <c r="M101" s="121"/>
      <c r="N101" s="120"/>
      <c r="O101" s="120"/>
      <c r="P101" s="120"/>
      <c r="Q101" s="6"/>
    </row>
    <row r="102" spans="1:17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129"/>
      <c r="M102" s="121"/>
      <c r="N102" s="121"/>
      <c r="O102" s="132"/>
      <c r="P102" s="6"/>
      <c r="Q102" s="6"/>
    </row>
    <row r="103" spans="1:17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129"/>
      <c r="M103" s="120"/>
      <c r="N103" s="121"/>
      <c r="O103" s="132"/>
      <c r="P103" s="6"/>
    </row>
    <row r="104" spans="1:17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101"/>
      <c r="M104" s="120"/>
      <c r="N104" s="120"/>
      <c r="O104" s="132"/>
      <c r="P104" s="6"/>
    </row>
    <row r="105" spans="1:17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129"/>
      <c r="M105" s="121"/>
      <c r="N105" s="132"/>
      <c r="O105" s="132"/>
      <c r="P105" s="6"/>
    </row>
    <row r="106" spans="1:17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101"/>
      <c r="M106" s="130"/>
      <c r="N106" s="121"/>
      <c r="O106" s="132"/>
      <c r="P106" s="6"/>
    </row>
    <row r="107" spans="1:17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101"/>
      <c r="M107" s="132"/>
      <c r="N107" s="130"/>
      <c r="O107" s="132"/>
      <c r="P107" s="6"/>
    </row>
    <row r="108" spans="1:17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129"/>
      <c r="M108" s="132"/>
      <c r="N108" s="130"/>
      <c r="O108" s="132"/>
      <c r="P108" s="6"/>
    </row>
    <row r="109" spans="1:17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129"/>
      <c r="M109" s="130"/>
      <c r="N109" s="132"/>
      <c r="O109" s="132"/>
      <c r="P109" s="6"/>
    </row>
    <row r="110" spans="1:17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129"/>
      <c r="M110" s="130"/>
      <c r="N110" s="130"/>
      <c r="O110" s="132"/>
      <c r="P110" s="6"/>
    </row>
    <row r="111" spans="1:17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129"/>
      <c r="M111" s="130"/>
      <c r="N111" s="130"/>
      <c r="O111" s="132"/>
      <c r="P111" s="6"/>
    </row>
    <row r="112" spans="1:17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129"/>
      <c r="M112" s="132"/>
      <c r="N112" s="130"/>
      <c r="O112" s="132"/>
      <c r="P112" s="6"/>
    </row>
    <row r="113" spans="1:17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129"/>
      <c r="M113" s="132"/>
      <c r="N113" s="130"/>
      <c r="O113" s="132"/>
      <c r="P113" s="6"/>
    </row>
    <row r="114" spans="1:17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129"/>
      <c r="M114" s="130"/>
      <c r="N114" s="132"/>
      <c r="O114" s="132"/>
      <c r="P114" s="6"/>
    </row>
    <row r="115" spans="1:17">
      <c r="A115" s="49"/>
      <c r="B115" s="49"/>
      <c r="C115" s="49"/>
      <c r="D115" s="49"/>
      <c r="E115" s="49"/>
      <c r="F115" s="49"/>
      <c r="G115" s="49"/>
      <c r="H115" s="49"/>
      <c r="I115" s="49"/>
      <c r="J115" s="122"/>
      <c r="K115" s="49"/>
      <c r="L115" s="129"/>
      <c r="M115" s="130"/>
      <c r="N115" s="130"/>
      <c r="O115" s="129"/>
      <c r="P115" s="132"/>
      <c r="Q115" s="132"/>
    </row>
    <row r="116" spans="1:17">
      <c r="A116" s="49"/>
      <c r="B116" s="49"/>
      <c r="C116" s="49"/>
      <c r="D116" s="49"/>
      <c r="E116" s="49"/>
      <c r="F116" s="49"/>
      <c r="G116" s="49"/>
      <c r="H116" s="49"/>
      <c r="I116" s="49"/>
      <c r="J116" s="122"/>
      <c r="K116" s="49"/>
      <c r="L116" s="129"/>
      <c r="M116" s="130"/>
      <c r="N116" s="130"/>
      <c r="O116" s="132"/>
      <c r="P116" s="6"/>
    </row>
    <row r="117" spans="1:17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129"/>
      <c r="M117" s="132"/>
      <c r="N117" s="130"/>
      <c r="O117" s="132"/>
      <c r="P117" s="6"/>
    </row>
    <row r="118" spans="1:17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129"/>
      <c r="M118" s="130"/>
      <c r="N118" s="132"/>
      <c r="O118" s="132"/>
      <c r="P118" s="6"/>
    </row>
    <row r="119" spans="1:17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129"/>
      <c r="M119" s="132"/>
      <c r="N119" s="130"/>
      <c r="O119" s="132"/>
      <c r="P119" s="6"/>
    </row>
    <row r="120" spans="1:17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129"/>
      <c r="M120" s="132"/>
      <c r="N120" s="132"/>
      <c r="O120" s="132"/>
      <c r="P120" s="6"/>
    </row>
    <row r="121" spans="1:17">
      <c r="A121" s="49"/>
      <c r="B121" s="49"/>
      <c r="C121" s="49"/>
      <c r="D121" s="49"/>
      <c r="E121" s="49"/>
      <c r="F121" s="49"/>
      <c r="G121" s="49"/>
      <c r="H121" s="49"/>
      <c r="I121" s="49"/>
      <c r="J121" s="122"/>
      <c r="K121" s="49"/>
      <c r="L121" s="129"/>
      <c r="M121" s="132"/>
      <c r="N121" s="132"/>
      <c r="O121" s="132"/>
      <c r="P121" s="6"/>
    </row>
    <row r="122" spans="1:17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122"/>
      <c r="L122" s="6"/>
      <c r="M122" s="130"/>
      <c r="N122" s="132"/>
      <c r="O122" s="132"/>
      <c r="P122" s="6"/>
    </row>
    <row r="123" spans="1:17">
      <c r="A123" s="49"/>
      <c r="B123" s="49"/>
      <c r="C123" s="49"/>
      <c r="D123" s="49"/>
      <c r="E123" s="49"/>
      <c r="F123" s="49"/>
      <c r="G123" s="49"/>
      <c r="H123" s="49"/>
      <c r="I123" s="49"/>
      <c r="J123" s="122"/>
      <c r="K123" s="122"/>
      <c r="L123" s="6"/>
      <c r="M123" s="132"/>
      <c r="N123" s="130"/>
      <c r="O123" s="132"/>
      <c r="P123" s="6"/>
    </row>
    <row r="124" spans="1:17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131"/>
      <c r="L124" s="6"/>
      <c r="M124" s="130"/>
      <c r="N124" s="132"/>
      <c r="O124" s="132"/>
      <c r="P124" s="6"/>
    </row>
    <row r="125" spans="1:17">
      <c r="A125" s="49" t="s">
        <v>67</v>
      </c>
      <c r="B125" s="49"/>
      <c r="C125" s="49"/>
      <c r="D125" s="49"/>
      <c r="E125" s="49"/>
      <c r="F125" s="49"/>
      <c r="G125" s="49"/>
      <c r="H125" s="49"/>
      <c r="I125" s="49"/>
      <c r="J125" s="49"/>
      <c r="K125" s="6"/>
      <c r="L125" s="6"/>
      <c r="M125" s="130"/>
      <c r="N125" s="130"/>
      <c r="O125" s="132"/>
      <c r="P125" s="6"/>
    </row>
    <row r="126" spans="1:17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6"/>
      <c r="L126" s="6"/>
      <c r="M126" s="132"/>
      <c r="N126" s="130"/>
      <c r="O126" s="132"/>
      <c r="P126" s="6"/>
    </row>
    <row r="127" spans="1:1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132"/>
      <c r="N127" s="132"/>
      <c r="O127" s="6"/>
      <c r="P127" s="6"/>
    </row>
    <row r="128" spans="1:17">
      <c r="J128" s="6"/>
    </row>
  </sheetData>
  <mergeCells count="8">
    <mergeCell ref="A18:H18"/>
    <mergeCell ref="I18:K18"/>
    <mergeCell ref="A9:N9"/>
    <mergeCell ref="A10:N10"/>
    <mergeCell ref="M11:N11"/>
    <mergeCell ref="M12:N12"/>
    <mergeCell ref="A17:K17"/>
    <mergeCell ref="L17:N17"/>
  </mergeCells>
  <pageMargins left="1.04" right="0.75" top="0.4" bottom="0.18" header="0.25" footer="0.17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"/>
  <sheetViews>
    <sheetView showGridLines="0" tabSelected="1" topLeftCell="B1" zoomScaleNormal="100" zoomScaleSheetLayoutView="100" workbookViewId="0">
      <selection activeCell="P25" sqref="P25"/>
    </sheetView>
  </sheetViews>
  <sheetFormatPr baseColWidth="10" defaultColWidth="11.42578125" defaultRowHeight="12.75"/>
  <cols>
    <col min="1" max="1" width="6.140625" customWidth="1"/>
    <col min="2" max="3" width="5.5703125" customWidth="1"/>
    <col min="4" max="4" width="9.140625" customWidth="1"/>
    <col min="5" max="5" width="6.28515625" customWidth="1"/>
    <col min="6" max="6" width="5.5703125" hidden="1" customWidth="1"/>
    <col min="7" max="7" width="5.7109375" customWidth="1"/>
    <col min="8" max="8" width="11.42578125" hidden="1" customWidth="1"/>
    <col min="9" max="9" width="5.85546875" customWidth="1"/>
    <col min="10" max="11" width="6.7109375" customWidth="1"/>
    <col min="12" max="12" width="28.28515625" customWidth="1"/>
    <col min="13" max="13" width="20.140625" style="3" customWidth="1"/>
    <col min="14" max="14" width="18.42578125" style="3" customWidth="1"/>
    <col min="15" max="15" width="1.140625" hidden="1" customWidth="1"/>
    <col min="16" max="17" width="13.85546875" customWidth="1"/>
    <col min="18" max="18" width="12.85546875" bestFit="1" customWidth="1"/>
    <col min="19" max="19" width="13.42578125" bestFit="1" customWidth="1"/>
    <col min="20" max="20" width="12.85546875" bestFit="1" customWidth="1"/>
    <col min="22" max="22" width="12.85546875" bestFit="1" customWidth="1"/>
  </cols>
  <sheetData>
    <row r="1" spans="1:16">
      <c r="A1" s="217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2"/>
      <c r="N1" s="212"/>
    </row>
    <row r="2" spans="1:16">
      <c r="A2" s="21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32"/>
      <c r="N2" s="212"/>
    </row>
    <row r="3" spans="1:16">
      <c r="A3" s="21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32"/>
      <c r="N3" s="212"/>
    </row>
    <row r="4" spans="1:16">
      <c r="A4" s="21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32"/>
      <c r="N4" s="212"/>
    </row>
    <row r="5" spans="1:16">
      <c r="A5" s="21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32"/>
      <c r="N5" s="212"/>
    </row>
    <row r="6" spans="1:16">
      <c r="A6" s="21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32"/>
      <c r="N6" s="212"/>
    </row>
    <row r="7" spans="1:16">
      <c r="A7" s="21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32"/>
      <c r="N7" s="212"/>
    </row>
    <row r="8" spans="1:16">
      <c r="A8" s="21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32"/>
      <c r="N8" s="212"/>
    </row>
    <row r="9" spans="1:16">
      <c r="A9" s="288" t="s">
        <v>0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89"/>
      <c r="O9" s="4"/>
      <c r="P9" s="5"/>
    </row>
    <row r="10" spans="1:16" ht="15">
      <c r="A10" s="290" t="s">
        <v>1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91"/>
      <c r="O10" s="68"/>
      <c r="P10" s="5"/>
    </row>
    <row r="11" spans="1:16" ht="15">
      <c r="A11" s="218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279" t="s">
        <v>2</v>
      </c>
      <c r="N11" s="292"/>
      <c r="O11" s="68"/>
      <c r="P11" s="5"/>
    </row>
    <row r="12" spans="1:16" ht="15">
      <c r="A12" s="219" t="s">
        <v>3</v>
      </c>
      <c r="B12" s="51"/>
      <c r="C12" s="51"/>
      <c r="D12" s="51" t="s">
        <v>4</v>
      </c>
      <c r="E12" s="51"/>
      <c r="F12" s="51"/>
      <c r="G12" s="51"/>
      <c r="H12" s="51"/>
      <c r="I12" s="51"/>
      <c r="J12" s="51"/>
      <c r="K12" s="51"/>
      <c r="L12" s="49"/>
      <c r="M12" s="281" t="s">
        <v>5</v>
      </c>
      <c r="N12" s="293"/>
      <c r="O12" s="71"/>
      <c r="P12" s="5"/>
    </row>
    <row r="13" spans="1:16" ht="15">
      <c r="A13" s="219" t="s">
        <v>6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49"/>
      <c r="M13" s="72" t="s">
        <v>7</v>
      </c>
      <c r="N13" s="213"/>
      <c r="O13" s="70"/>
      <c r="P13" s="5"/>
    </row>
    <row r="14" spans="1:16" ht="15">
      <c r="A14" s="219" t="s">
        <v>134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49"/>
      <c r="M14" s="72" t="s">
        <v>8</v>
      </c>
      <c r="N14" s="213"/>
      <c r="O14" s="70"/>
      <c r="P14" s="5"/>
    </row>
    <row r="15" spans="1:16" ht="15.75" thickBot="1">
      <c r="A15" s="219" t="s">
        <v>131</v>
      </c>
      <c r="B15" s="51"/>
      <c r="C15" s="51"/>
      <c r="D15" s="51"/>
      <c r="E15" s="49"/>
      <c r="F15" s="49"/>
      <c r="G15" s="49"/>
      <c r="H15" s="49"/>
      <c r="I15" s="49"/>
      <c r="J15" s="49"/>
      <c r="K15" s="49"/>
      <c r="L15" s="49"/>
      <c r="M15" s="72" t="s">
        <v>9</v>
      </c>
      <c r="N15" s="213"/>
      <c r="O15" s="73"/>
      <c r="P15" s="5"/>
    </row>
    <row r="16" spans="1:16" ht="13.5" thickBot="1">
      <c r="A16" s="220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74"/>
      <c r="M16" s="75"/>
      <c r="N16" s="214"/>
      <c r="P16" s="5"/>
    </row>
    <row r="17" spans="1:22">
      <c r="A17" s="283" t="s">
        <v>10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5"/>
      <c r="L17" s="286" t="s">
        <v>11</v>
      </c>
      <c r="M17" s="286"/>
      <c r="N17" s="294"/>
      <c r="P17" s="5"/>
    </row>
    <row r="18" spans="1:22">
      <c r="A18" s="268" t="s">
        <v>12</v>
      </c>
      <c r="B18" s="269"/>
      <c r="C18" s="268"/>
      <c r="D18" s="268"/>
      <c r="E18" s="268"/>
      <c r="F18" s="268"/>
      <c r="G18" s="268"/>
      <c r="H18" s="268"/>
      <c r="I18" s="270" t="s">
        <v>13</v>
      </c>
      <c r="J18" s="271"/>
      <c r="K18" s="272"/>
      <c r="L18" s="77" t="s">
        <v>14</v>
      </c>
      <c r="M18" s="78" t="s">
        <v>15</v>
      </c>
      <c r="N18" s="215" t="s">
        <v>16</v>
      </c>
      <c r="P18" s="5"/>
    </row>
    <row r="19" spans="1:22" ht="24.75" customHeight="1">
      <c r="A19" s="54" t="s">
        <v>17</v>
      </c>
      <c r="B19" s="55" t="s">
        <v>18</v>
      </c>
      <c r="C19" s="54" t="s">
        <v>19</v>
      </c>
      <c r="D19" s="54" t="s">
        <v>20</v>
      </c>
      <c r="E19" s="54" t="s">
        <v>21</v>
      </c>
      <c r="F19" s="54" t="s">
        <v>22</v>
      </c>
      <c r="G19" s="54" t="s">
        <v>23</v>
      </c>
      <c r="H19" s="56"/>
      <c r="I19" s="54" t="s">
        <v>24</v>
      </c>
      <c r="J19" s="80" t="s">
        <v>25</v>
      </c>
      <c r="K19" s="80" t="s">
        <v>26</v>
      </c>
      <c r="L19" s="81" t="s">
        <v>27</v>
      </c>
      <c r="M19" s="82" t="s">
        <v>28</v>
      </c>
      <c r="N19" s="224" t="s">
        <v>29</v>
      </c>
    </row>
    <row r="20" spans="1:22">
      <c r="A20" s="57"/>
      <c r="B20" s="58"/>
      <c r="C20" s="57"/>
      <c r="D20" s="57"/>
      <c r="E20" s="57"/>
      <c r="F20" s="57"/>
      <c r="G20" s="54"/>
      <c r="H20" s="59"/>
      <c r="I20" s="57"/>
      <c r="J20" s="84"/>
      <c r="K20" s="84"/>
      <c r="L20" s="211"/>
      <c r="M20" s="86"/>
      <c r="N20" s="82"/>
    </row>
    <row r="21" spans="1:22" ht="12.75" customHeight="1">
      <c r="A21" s="60" t="s">
        <v>30</v>
      </c>
      <c r="B21" s="61"/>
      <c r="C21" s="62"/>
      <c r="D21" s="63" t="s">
        <v>30</v>
      </c>
      <c r="E21" s="61"/>
      <c r="F21" s="61"/>
      <c r="G21" s="6"/>
      <c r="H21" s="62"/>
      <c r="I21" s="61">
        <v>2</v>
      </c>
      <c r="J21" s="61"/>
      <c r="K21" s="61"/>
      <c r="L21" s="92" t="s">
        <v>154</v>
      </c>
      <c r="M21" s="88">
        <f>+M22+M25+M28+M31</f>
        <v>2972511</v>
      </c>
      <c r="N21" s="89">
        <f>+N22+N25+N28+N31</f>
        <v>2924955</v>
      </c>
      <c r="O21" s="209" t="e">
        <f>+#REF!+#REF!+#REF!+#REF!+#REF!</f>
        <v>#REF!</v>
      </c>
    </row>
    <row r="22" spans="1:22">
      <c r="A22" s="64"/>
      <c r="B22" s="65"/>
      <c r="C22" s="66"/>
      <c r="D22" s="67"/>
      <c r="E22" s="65"/>
      <c r="F22" s="65"/>
      <c r="G22" s="65"/>
      <c r="H22" s="66"/>
      <c r="I22" s="65"/>
      <c r="J22" s="91" t="s">
        <v>31</v>
      </c>
      <c r="K22" s="65"/>
      <c r="L22" s="92" t="s">
        <v>121</v>
      </c>
      <c r="M22" s="198">
        <f>+M23+M24</f>
        <v>2175450</v>
      </c>
      <c r="N22" s="94">
        <f>SUM(N23+N24)</f>
        <v>2175450</v>
      </c>
      <c r="Q22" s="26"/>
    </row>
    <row r="23" spans="1:22">
      <c r="A23" s="64"/>
      <c r="B23" s="65"/>
      <c r="C23" s="66"/>
      <c r="D23" s="67"/>
      <c r="E23" s="65"/>
      <c r="F23" s="65"/>
      <c r="G23" s="65">
        <v>9995</v>
      </c>
      <c r="H23" s="66"/>
      <c r="I23" s="65"/>
      <c r="J23" s="91"/>
      <c r="K23" s="91">
        <v>1.1000000000000001</v>
      </c>
      <c r="L23" s="95" t="s">
        <v>32</v>
      </c>
      <c r="M23" s="199">
        <f>+N23</f>
        <v>1740450</v>
      </c>
      <c r="N23" s="96">
        <v>1740450</v>
      </c>
    </row>
    <row r="24" spans="1:22">
      <c r="A24" s="64"/>
      <c r="B24" s="65"/>
      <c r="C24" s="66"/>
      <c r="D24" s="67"/>
      <c r="E24" s="134"/>
      <c r="F24" s="65"/>
      <c r="G24" s="49"/>
      <c r="H24" s="66"/>
      <c r="I24" s="65"/>
      <c r="J24" s="91">
        <v>1.1000000000000001</v>
      </c>
      <c r="K24" s="91">
        <v>2.1</v>
      </c>
      <c r="L24" s="49" t="s">
        <v>33</v>
      </c>
      <c r="M24" s="149">
        <f>+N24</f>
        <v>435000</v>
      </c>
      <c r="N24" s="96">
        <v>435000</v>
      </c>
      <c r="P24" s="99"/>
      <c r="Q24" s="6"/>
      <c r="T24" s="3"/>
      <c r="U24" s="3"/>
      <c r="V24" s="3"/>
    </row>
    <row r="25" spans="1:22">
      <c r="A25" s="64"/>
      <c r="B25" s="65"/>
      <c r="C25" s="66"/>
      <c r="D25" s="67"/>
      <c r="E25" s="65"/>
      <c r="F25" s="65"/>
      <c r="G25" s="49"/>
      <c r="H25" s="66"/>
      <c r="I25" s="65"/>
      <c r="J25" s="91">
        <v>1.2</v>
      </c>
      <c r="K25" s="91"/>
      <c r="L25" s="92" t="s">
        <v>34</v>
      </c>
      <c r="M25" s="72">
        <f>SUM(M26+M27)</f>
        <v>370600</v>
      </c>
      <c r="N25" s="100">
        <f>SUM(N26+N27)</f>
        <v>323044</v>
      </c>
    </row>
    <row r="26" spans="1:22">
      <c r="A26" s="64"/>
      <c r="B26" s="65"/>
      <c r="C26" s="66"/>
      <c r="D26" s="67"/>
      <c r="E26" s="65"/>
      <c r="F26" s="65"/>
      <c r="G26" s="49"/>
      <c r="H26" s="66"/>
      <c r="I26" s="65"/>
      <c r="J26" s="91"/>
      <c r="K26" s="91" t="s">
        <v>35</v>
      </c>
      <c r="L26" s="140" t="s">
        <v>122</v>
      </c>
      <c r="M26" s="199">
        <v>208500</v>
      </c>
      <c r="N26" s="96">
        <v>160944</v>
      </c>
    </row>
    <row r="27" spans="1:22">
      <c r="A27" s="64"/>
      <c r="B27" s="65"/>
      <c r="C27" s="66"/>
      <c r="D27" s="67"/>
      <c r="E27" s="65"/>
      <c r="F27" s="65"/>
      <c r="G27" s="49"/>
      <c r="H27" s="66"/>
      <c r="I27" s="65"/>
      <c r="J27" s="91"/>
      <c r="K27" s="91" t="s">
        <v>36</v>
      </c>
      <c r="L27" s="223" t="s">
        <v>156</v>
      </c>
      <c r="M27" s="199">
        <v>162100</v>
      </c>
      <c r="N27" s="96">
        <v>162100</v>
      </c>
    </row>
    <row r="28" spans="1:22">
      <c r="A28" s="64"/>
      <c r="B28" s="65"/>
      <c r="C28" s="66"/>
      <c r="D28" s="67"/>
      <c r="E28" s="65"/>
      <c r="F28" s="65"/>
      <c r="G28" s="49"/>
      <c r="H28" s="66"/>
      <c r="I28" s="65"/>
      <c r="J28" s="102">
        <v>1.3</v>
      </c>
      <c r="K28" s="91"/>
      <c r="L28" s="92" t="s">
        <v>118</v>
      </c>
      <c r="M28" s="72">
        <f>SUM(M29+M30)</f>
        <v>100000</v>
      </c>
      <c r="N28" s="100">
        <f>SUM(N29+N30)</f>
        <v>100000</v>
      </c>
      <c r="Q28" s="110"/>
    </row>
    <row r="29" spans="1:22">
      <c r="A29" s="64"/>
      <c r="B29" s="65"/>
      <c r="C29" s="66"/>
      <c r="D29" s="67"/>
      <c r="E29" s="65"/>
      <c r="F29" s="65"/>
      <c r="G29" s="49"/>
      <c r="H29" s="66"/>
      <c r="I29" s="65"/>
      <c r="J29" s="91"/>
      <c r="K29" s="91" t="s">
        <v>38</v>
      </c>
      <c r="L29" s="95" t="s">
        <v>39</v>
      </c>
      <c r="M29" s="199">
        <v>50000</v>
      </c>
      <c r="N29" s="96">
        <v>50000</v>
      </c>
      <c r="Q29" s="110"/>
    </row>
    <row r="30" spans="1:22">
      <c r="A30" s="64"/>
      <c r="B30" s="65"/>
      <c r="C30" s="66"/>
      <c r="D30" s="67"/>
      <c r="E30" s="65"/>
      <c r="F30" s="65"/>
      <c r="G30" s="49"/>
      <c r="H30" s="66"/>
      <c r="I30" s="65"/>
      <c r="J30" s="91"/>
      <c r="K30" s="175" t="s">
        <v>40</v>
      </c>
      <c r="L30" s="223" t="s">
        <v>155</v>
      </c>
      <c r="M30" s="132">
        <v>50000</v>
      </c>
      <c r="N30" s="96">
        <v>50000</v>
      </c>
      <c r="Q30" s="110"/>
      <c r="S30" s="26"/>
    </row>
    <row r="31" spans="1:22">
      <c r="A31" s="64"/>
      <c r="B31" s="65"/>
      <c r="C31" s="66"/>
      <c r="D31" s="67"/>
      <c r="E31" s="65"/>
      <c r="F31" s="65"/>
      <c r="G31" s="49"/>
      <c r="H31" s="66"/>
      <c r="I31" s="65"/>
      <c r="J31" s="91">
        <v>1.5</v>
      </c>
      <c r="K31" s="91"/>
      <c r="L31" s="92" t="s">
        <v>41</v>
      </c>
      <c r="M31" s="216">
        <f>SUM(M32+M33+M34)</f>
        <v>326461</v>
      </c>
      <c r="N31" s="210">
        <f>SUM(N32+N33+N34)</f>
        <v>326461</v>
      </c>
      <c r="Q31" s="110"/>
    </row>
    <row r="32" spans="1:22">
      <c r="A32" s="64"/>
      <c r="B32" s="65"/>
      <c r="C32" s="66"/>
      <c r="D32" s="67"/>
      <c r="E32" s="65"/>
      <c r="F32" s="65"/>
      <c r="G32" s="49"/>
      <c r="H32" s="66"/>
      <c r="I32" s="65"/>
      <c r="J32" s="65"/>
      <c r="K32" s="104">
        <v>5.0999999999999996</v>
      </c>
      <c r="L32" s="95" t="s">
        <v>42</v>
      </c>
      <c r="M32" s="149">
        <v>151590</v>
      </c>
      <c r="N32" s="98">
        <v>151590</v>
      </c>
      <c r="Q32" s="35"/>
    </row>
    <row r="33" spans="1:24">
      <c r="A33" s="64"/>
      <c r="B33" s="65"/>
      <c r="C33" s="66"/>
      <c r="D33" s="67"/>
      <c r="E33" s="65"/>
      <c r="F33" s="65"/>
      <c r="G33" s="6"/>
      <c r="H33" s="66"/>
      <c r="I33" s="65"/>
      <c r="J33" s="65"/>
      <c r="K33" s="104">
        <v>5.2</v>
      </c>
      <c r="L33" s="95" t="s">
        <v>43</v>
      </c>
      <c r="M33" s="200">
        <v>154457</v>
      </c>
      <c r="N33" s="153">
        <v>154457</v>
      </c>
    </row>
    <row r="34" spans="1:24">
      <c r="A34" s="64"/>
      <c r="B34" s="65"/>
      <c r="C34" s="66"/>
      <c r="D34" s="67"/>
      <c r="E34" s="65"/>
      <c r="F34" s="65"/>
      <c r="G34" s="6"/>
      <c r="H34" s="66"/>
      <c r="I34" s="65"/>
      <c r="J34" s="65"/>
      <c r="K34" s="104">
        <v>5.3</v>
      </c>
      <c r="L34" s="184" t="s">
        <v>157</v>
      </c>
      <c r="M34" s="200">
        <v>20414</v>
      </c>
      <c r="N34" s="105">
        <v>20414</v>
      </c>
      <c r="Q34" s="3"/>
    </row>
    <row r="35" spans="1:24">
      <c r="A35" s="64"/>
      <c r="B35" s="65"/>
      <c r="C35" s="66"/>
      <c r="D35" s="67"/>
      <c r="E35" s="65"/>
      <c r="F35" s="65"/>
      <c r="G35" s="6"/>
      <c r="H35" s="66"/>
      <c r="I35" s="65">
        <v>2</v>
      </c>
      <c r="J35" s="65"/>
      <c r="K35" s="104"/>
      <c r="L35" s="92" t="s">
        <v>153</v>
      </c>
      <c r="M35" s="201">
        <f>SUM(M36+M41+M43+M45+M47+M49+M39)</f>
        <v>653303</v>
      </c>
      <c r="N35" s="106">
        <f>SUM(N36+N41+N43+N45+N47+N39+N49)</f>
        <v>624841</v>
      </c>
    </row>
    <row r="36" spans="1:24">
      <c r="A36" s="64"/>
      <c r="B36" s="65"/>
      <c r="C36" s="66"/>
      <c r="D36" s="67"/>
      <c r="E36" s="65"/>
      <c r="F36" s="65"/>
      <c r="G36" s="6"/>
      <c r="H36" s="66"/>
      <c r="I36" s="65"/>
      <c r="J36" s="65">
        <v>2.1</v>
      </c>
      <c r="K36" s="104"/>
      <c r="L36" s="92" t="s">
        <v>152</v>
      </c>
      <c r="M36" s="202">
        <f>SUM(+M38+M37)</f>
        <v>4901</v>
      </c>
      <c r="N36" s="137">
        <f>SUM(+N38+N37)</f>
        <v>4901</v>
      </c>
    </row>
    <row r="37" spans="1:24">
      <c r="A37" s="64"/>
      <c r="B37" s="65"/>
      <c r="C37" s="66"/>
      <c r="D37" s="67"/>
      <c r="E37" s="65"/>
      <c r="F37" s="65"/>
      <c r="G37" s="6"/>
      <c r="H37" s="66"/>
      <c r="I37" s="65"/>
      <c r="J37" s="65"/>
      <c r="K37" s="104">
        <v>1.7</v>
      </c>
      <c r="L37" s="184" t="s">
        <v>135</v>
      </c>
      <c r="M37" s="203">
        <f>609+1700</f>
        <v>2309</v>
      </c>
      <c r="N37" s="108">
        <f>+M37</f>
        <v>2309</v>
      </c>
      <c r="S37" s="3"/>
    </row>
    <row r="38" spans="1:24">
      <c r="A38" s="64"/>
      <c r="B38" s="65"/>
      <c r="C38" s="66"/>
      <c r="D38" s="67"/>
      <c r="E38" s="65"/>
      <c r="F38" s="65"/>
      <c r="G38" s="6"/>
      <c r="H38" s="66"/>
      <c r="I38" s="65"/>
      <c r="J38" s="65"/>
      <c r="K38" s="104">
        <v>1.8</v>
      </c>
      <c r="L38" s="136" t="s">
        <v>125</v>
      </c>
      <c r="M38" s="203">
        <v>2592</v>
      </c>
      <c r="N38" s="108">
        <v>2592</v>
      </c>
      <c r="U38" s="3"/>
      <c r="W38" s="3"/>
      <c r="X38" s="3"/>
    </row>
    <row r="39" spans="1:24">
      <c r="A39" s="64"/>
      <c r="B39" s="65"/>
      <c r="C39" s="66"/>
      <c r="D39" s="67"/>
      <c r="E39" s="65"/>
      <c r="F39" s="65"/>
      <c r="G39" s="6"/>
      <c r="H39" s="66"/>
      <c r="I39" s="65"/>
      <c r="J39" s="65">
        <v>2.2000000000000002</v>
      </c>
      <c r="K39" s="104"/>
      <c r="L39" s="92" t="s">
        <v>144</v>
      </c>
      <c r="M39" s="201">
        <v>11415</v>
      </c>
      <c r="N39" s="106">
        <v>10932</v>
      </c>
      <c r="U39" s="3"/>
      <c r="W39" s="3"/>
      <c r="X39" s="3"/>
    </row>
    <row r="40" spans="1:24">
      <c r="A40" s="64"/>
      <c r="B40" s="65"/>
      <c r="C40" s="66"/>
      <c r="D40" s="67"/>
      <c r="E40" s="65"/>
      <c r="F40" s="65"/>
      <c r="G40" s="6"/>
      <c r="H40" s="66"/>
      <c r="I40" s="65"/>
      <c r="J40" s="65"/>
      <c r="K40" s="104" t="s">
        <v>145</v>
      </c>
      <c r="L40" s="184" t="s">
        <v>146</v>
      </c>
      <c r="M40" s="203">
        <v>11415</v>
      </c>
      <c r="N40" s="108">
        <v>10932</v>
      </c>
      <c r="U40" s="3"/>
      <c r="W40" s="3"/>
      <c r="X40" s="3"/>
    </row>
    <row r="41" spans="1:24">
      <c r="A41" s="64"/>
      <c r="B41" s="65"/>
      <c r="C41" s="66"/>
      <c r="D41" s="67"/>
      <c r="E41" s="65"/>
      <c r="F41" s="65"/>
      <c r="G41" s="6"/>
      <c r="H41" s="66"/>
      <c r="I41" s="65"/>
      <c r="J41" s="65">
        <v>2.4</v>
      </c>
      <c r="K41" s="104"/>
      <c r="L41" s="92" t="s">
        <v>47</v>
      </c>
      <c r="M41" s="201">
        <v>5189</v>
      </c>
      <c r="N41" s="106">
        <f>SUM(N42)</f>
        <v>5189</v>
      </c>
      <c r="Q41" s="187"/>
      <c r="X41" s="3"/>
    </row>
    <row r="42" spans="1:24">
      <c r="A42" s="64"/>
      <c r="B42" s="65"/>
      <c r="C42" s="66"/>
      <c r="D42" s="67"/>
      <c r="E42" s="65"/>
      <c r="F42" s="65"/>
      <c r="G42" s="6"/>
      <c r="H42" s="66"/>
      <c r="I42" s="65"/>
      <c r="J42" s="65"/>
      <c r="K42" s="104">
        <v>4.0999999999999996</v>
      </c>
      <c r="L42" s="136" t="s">
        <v>120</v>
      </c>
      <c r="M42" s="204">
        <v>5189</v>
      </c>
      <c r="N42" s="137">
        <f>+M42</f>
        <v>5189</v>
      </c>
      <c r="T42" s="3"/>
      <c r="X42" s="3"/>
    </row>
    <row r="43" spans="1:24">
      <c r="A43" s="64"/>
      <c r="B43" s="65"/>
      <c r="C43" s="66"/>
      <c r="D43" s="67"/>
      <c r="E43" s="65"/>
      <c r="F43" s="65"/>
      <c r="G43" s="6"/>
      <c r="H43" s="66"/>
      <c r="I43" s="65"/>
      <c r="J43" s="65">
        <v>2.5</v>
      </c>
      <c r="K43" s="104"/>
      <c r="L43" s="92" t="s">
        <v>48</v>
      </c>
      <c r="M43" s="201">
        <f>+M44</f>
        <v>436714</v>
      </c>
      <c r="N43" s="106">
        <f>+N44</f>
        <v>418209</v>
      </c>
      <c r="T43" s="3"/>
      <c r="X43" s="3"/>
    </row>
    <row r="44" spans="1:24">
      <c r="A44" s="64"/>
      <c r="B44" s="65"/>
      <c r="C44" s="66"/>
      <c r="D44" s="67"/>
      <c r="E44" s="65"/>
      <c r="F44" s="65"/>
      <c r="G44" s="6"/>
      <c r="H44" s="66"/>
      <c r="I44" s="65"/>
      <c r="J44" s="65"/>
      <c r="K44" s="104">
        <v>5.0999999999999996</v>
      </c>
      <c r="L44" s="95" t="s">
        <v>49</v>
      </c>
      <c r="M44" s="203">
        <v>436714</v>
      </c>
      <c r="N44" s="108">
        <v>418209</v>
      </c>
      <c r="T44" s="3"/>
      <c r="X44" s="3"/>
    </row>
    <row r="45" spans="1:24">
      <c r="A45" s="64"/>
      <c r="B45" s="65"/>
      <c r="C45" s="66"/>
      <c r="D45" s="67"/>
      <c r="E45" s="65"/>
      <c r="F45" s="65"/>
      <c r="G45" s="6"/>
      <c r="H45" s="66"/>
      <c r="I45" s="65"/>
      <c r="J45" s="65">
        <v>2.6</v>
      </c>
      <c r="K45" s="104"/>
      <c r="L45" s="92" t="s">
        <v>50</v>
      </c>
      <c r="M45" s="201">
        <v>189477</v>
      </c>
      <c r="N45" s="106">
        <v>180003</v>
      </c>
      <c r="T45" s="3"/>
      <c r="V45" s="3"/>
    </row>
    <row r="46" spans="1:24">
      <c r="A46" s="64"/>
      <c r="B46" s="65"/>
      <c r="C46" s="66"/>
      <c r="D46" s="67"/>
      <c r="E46" s="65"/>
      <c r="F46" s="65"/>
      <c r="G46" s="6"/>
      <c r="H46" s="66"/>
      <c r="I46" s="65"/>
      <c r="J46" s="65"/>
      <c r="K46" s="104">
        <v>6.3</v>
      </c>
      <c r="L46" s="140" t="s">
        <v>124</v>
      </c>
      <c r="M46" s="204">
        <v>189477</v>
      </c>
      <c r="N46" s="108">
        <v>180003</v>
      </c>
      <c r="R46" s="3"/>
    </row>
    <row r="47" spans="1:24">
      <c r="A47" s="64"/>
      <c r="B47" s="65"/>
      <c r="C47" s="66"/>
      <c r="D47" s="67"/>
      <c r="E47" s="65"/>
      <c r="F47" s="65"/>
      <c r="G47" s="6"/>
      <c r="H47" s="66"/>
      <c r="I47" s="65"/>
      <c r="J47" s="65">
        <v>2.7</v>
      </c>
      <c r="K47" s="104"/>
      <c r="L47" s="92" t="s">
        <v>150</v>
      </c>
      <c r="M47" s="205">
        <f>+M48</f>
        <v>2500</v>
      </c>
      <c r="N47" s="107">
        <f>+M47</f>
        <v>2500</v>
      </c>
      <c r="R47" s="3"/>
      <c r="S47" s="3"/>
    </row>
    <row r="48" spans="1:24">
      <c r="A48" s="64"/>
      <c r="B48" s="65"/>
      <c r="C48" s="66"/>
      <c r="D48" s="67"/>
      <c r="E48" s="65"/>
      <c r="F48" s="65"/>
      <c r="G48" s="6"/>
      <c r="H48" s="66"/>
      <c r="I48" s="65"/>
      <c r="J48" s="65"/>
      <c r="K48" s="185" t="s">
        <v>136</v>
      </c>
      <c r="L48" s="184" t="s">
        <v>137</v>
      </c>
      <c r="M48" s="206">
        <v>2500</v>
      </c>
      <c r="N48" s="147">
        <f>+M48</f>
        <v>2500</v>
      </c>
      <c r="U48" s="3"/>
      <c r="V48" s="26"/>
    </row>
    <row r="49" spans="1:23">
      <c r="A49" s="64"/>
      <c r="B49" s="65"/>
      <c r="C49" s="66"/>
      <c r="D49" s="67"/>
      <c r="E49" s="65"/>
      <c r="F49" s="65"/>
      <c r="G49" s="6"/>
      <c r="H49" s="66"/>
      <c r="I49" s="65"/>
      <c r="J49" s="189">
        <v>2.8</v>
      </c>
      <c r="K49" s="189"/>
      <c r="L49" s="92" t="s">
        <v>52</v>
      </c>
      <c r="M49" s="205">
        <f>+M50</f>
        <v>3107</v>
      </c>
      <c r="N49" s="107">
        <f>+M49</f>
        <v>3107</v>
      </c>
      <c r="U49" s="3"/>
    </row>
    <row r="50" spans="1:23">
      <c r="A50" s="64"/>
      <c r="B50" s="65"/>
      <c r="C50" s="66"/>
      <c r="D50" s="67"/>
      <c r="E50" s="65"/>
      <c r="F50" s="65"/>
      <c r="G50" s="6"/>
      <c r="H50" s="66"/>
      <c r="I50" s="65"/>
      <c r="J50" s="65"/>
      <c r="K50" s="189" t="s">
        <v>53</v>
      </c>
      <c r="L50" s="140" t="s">
        <v>54</v>
      </c>
      <c r="M50" s="206">
        <v>3107</v>
      </c>
      <c r="N50" s="147">
        <f>+M50</f>
        <v>3107</v>
      </c>
      <c r="U50" s="3"/>
    </row>
    <row r="51" spans="1:23">
      <c r="A51" s="64"/>
      <c r="B51" s="65"/>
      <c r="C51" s="66"/>
      <c r="D51" s="67"/>
      <c r="E51" s="65"/>
      <c r="F51" s="65"/>
      <c r="G51" s="6"/>
      <c r="H51" s="66"/>
      <c r="I51" s="65">
        <v>2</v>
      </c>
      <c r="J51" s="65">
        <v>3</v>
      </c>
      <c r="K51" s="65"/>
      <c r="L51" s="92" t="s">
        <v>149</v>
      </c>
      <c r="M51" s="207">
        <f>SUM(M52+M54+M56)</f>
        <v>142655</v>
      </c>
      <c r="N51" s="94">
        <f>SUM(N52+N54+N56)</f>
        <v>138473</v>
      </c>
    </row>
    <row r="52" spans="1:23">
      <c r="A52" s="64"/>
      <c r="B52" s="65"/>
      <c r="C52" s="66"/>
      <c r="D52" s="67"/>
      <c r="E52" s="65"/>
      <c r="F52" s="65"/>
      <c r="G52" s="6"/>
      <c r="H52" s="66"/>
      <c r="I52" s="65"/>
      <c r="J52" s="65">
        <v>3.1</v>
      </c>
      <c r="K52" s="65" t="s">
        <v>56</v>
      </c>
      <c r="L52" s="95" t="s">
        <v>57</v>
      </c>
      <c r="M52" s="207">
        <v>119236</v>
      </c>
      <c r="N52" s="94">
        <v>115054</v>
      </c>
      <c r="S52" s="3"/>
    </row>
    <row r="53" spans="1:23">
      <c r="A53" s="64"/>
      <c r="B53" s="65"/>
      <c r="C53" s="66"/>
      <c r="D53" s="67"/>
      <c r="E53" s="65"/>
      <c r="F53" s="65"/>
      <c r="G53" s="6"/>
      <c r="H53" s="66"/>
      <c r="I53" s="65"/>
      <c r="J53" s="65"/>
      <c r="K53" s="65" t="s">
        <v>58</v>
      </c>
      <c r="L53" s="95" t="s">
        <v>59</v>
      </c>
      <c r="M53" s="149">
        <v>119236</v>
      </c>
      <c r="N53" s="98">
        <v>115054</v>
      </c>
    </row>
    <row r="54" spans="1:23">
      <c r="A54" s="64"/>
      <c r="B54" s="65"/>
      <c r="C54" s="66"/>
      <c r="D54" s="67"/>
      <c r="E54" s="65"/>
      <c r="F54" s="65"/>
      <c r="G54" s="6"/>
      <c r="H54" s="66"/>
      <c r="I54" s="65"/>
      <c r="J54" s="65">
        <v>3.7</v>
      </c>
      <c r="K54" s="109"/>
      <c r="L54" s="92" t="s">
        <v>60</v>
      </c>
      <c r="M54" s="207">
        <v>1500</v>
      </c>
      <c r="N54" s="94">
        <v>1500</v>
      </c>
      <c r="V54" s="3"/>
      <c r="W54" s="3"/>
    </row>
    <row r="55" spans="1:23">
      <c r="A55" s="64"/>
      <c r="B55" s="65"/>
      <c r="C55" s="66"/>
      <c r="D55" s="67"/>
      <c r="E55" s="65"/>
      <c r="F55" s="65"/>
      <c r="G55" s="6"/>
      <c r="H55" s="66"/>
      <c r="I55" s="65"/>
      <c r="J55" s="65"/>
      <c r="K55" s="65" t="s">
        <v>61</v>
      </c>
      <c r="L55" s="95" t="s">
        <v>62</v>
      </c>
      <c r="M55" s="149">
        <v>1500</v>
      </c>
      <c r="N55" s="98">
        <v>1500</v>
      </c>
      <c r="V55" s="3"/>
      <c r="W55" s="3"/>
    </row>
    <row r="56" spans="1:23">
      <c r="A56" s="64"/>
      <c r="B56" s="65"/>
      <c r="C56" s="66"/>
      <c r="D56" s="67"/>
      <c r="E56" s="65"/>
      <c r="F56" s="65"/>
      <c r="G56" s="6"/>
      <c r="H56" s="66"/>
      <c r="I56" s="65"/>
      <c r="J56" s="65">
        <v>3.9</v>
      </c>
      <c r="K56" s="109"/>
      <c r="L56" s="92" t="s">
        <v>151</v>
      </c>
      <c r="M56" s="208">
        <f>+M57+M58+M59</f>
        <v>21919</v>
      </c>
      <c r="N56" s="115">
        <f>+N57+N58+N59</f>
        <v>21919</v>
      </c>
      <c r="S56" s="26"/>
      <c r="V56" s="3"/>
      <c r="W56" s="3"/>
    </row>
    <row r="57" spans="1:23">
      <c r="A57" s="64"/>
      <c r="B57" s="65"/>
      <c r="C57" s="66"/>
      <c r="D57" s="67"/>
      <c r="E57" s="65"/>
      <c r="F57" s="65"/>
      <c r="G57" s="6"/>
      <c r="H57" s="66"/>
      <c r="I57" s="65"/>
      <c r="J57" s="65"/>
      <c r="K57" s="186" t="s">
        <v>138</v>
      </c>
      <c r="L57" s="136" t="s">
        <v>139</v>
      </c>
      <c r="M57" s="149">
        <v>901</v>
      </c>
      <c r="N57" s="98">
        <f>+M57</f>
        <v>901</v>
      </c>
      <c r="Q57" s="26"/>
      <c r="V57" s="3"/>
      <c r="W57" s="3"/>
    </row>
    <row r="58" spans="1:23">
      <c r="A58" s="64"/>
      <c r="B58" s="65"/>
      <c r="C58" s="66"/>
      <c r="D58" s="67"/>
      <c r="E58" s="65"/>
      <c r="F58" s="65"/>
      <c r="G58" s="6"/>
      <c r="H58" s="66"/>
      <c r="I58" s="65"/>
      <c r="J58" s="65"/>
      <c r="K58" s="134" t="s">
        <v>127</v>
      </c>
      <c r="L58" s="136" t="s">
        <v>128</v>
      </c>
      <c r="M58" s="149">
        <v>1155</v>
      </c>
      <c r="N58" s="98">
        <f>+M58</f>
        <v>1155</v>
      </c>
      <c r="V58" s="3"/>
      <c r="W58" s="3"/>
    </row>
    <row r="59" spans="1:23">
      <c r="A59" s="64"/>
      <c r="B59" s="65"/>
      <c r="C59" s="66"/>
      <c r="D59" s="67"/>
      <c r="E59" s="65"/>
      <c r="F59" s="65"/>
      <c r="G59" s="6"/>
      <c r="H59" s="66"/>
      <c r="I59" s="65"/>
      <c r="J59" s="65"/>
      <c r="K59" s="65" t="s">
        <v>64</v>
      </c>
      <c r="L59" s="95" t="s">
        <v>65</v>
      </c>
      <c r="M59" s="149">
        <v>19863</v>
      </c>
      <c r="N59" s="98">
        <v>19863</v>
      </c>
      <c r="P59" s="150"/>
      <c r="V59" s="3"/>
      <c r="W59" s="3"/>
    </row>
    <row r="60" spans="1:23">
      <c r="A60" s="64"/>
      <c r="B60" s="65"/>
      <c r="C60" s="66"/>
      <c r="D60" s="67"/>
      <c r="E60" s="65"/>
      <c r="F60" s="65"/>
      <c r="G60" s="6"/>
      <c r="H60" s="66"/>
      <c r="I60" s="65"/>
      <c r="J60" s="65"/>
      <c r="K60" s="65"/>
      <c r="L60" s="95" t="s">
        <v>143</v>
      </c>
      <c r="M60" s="149">
        <f>SUM(M21+M35+M51)</f>
        <v>3768469</v>
      </c>
      <c r="N60" s="98">
        <f>SUM(N21+N35+N51)</f>
        <v>3688269</v>
      </c>
      <c r="P60" s="150"/>
      <c r="R60" s="3"/>
    </row>
    <row r="61" spans="1:23">
      <c r="A61" s="64"/>
      <c r="B61" s="65"/>
      <c r="C61" s="65"/>
      <c r="D61" s="67"/>
      <c r="E61" s="65"/>
      <c r="F61" s="49"/>
      <c r="G61" s="167"/>
      <c r="H61" s="49"/>
      <c r="I61" s="156"/>
      <c r="J61" s="65"/>
      <c r="K61" s="49"/>
      <c r="L61" s="184" t="s">
        <v>148</v>
      </c>
      <c r="M61" s="176">
        <v>854250</v>
      </c>
      <c r="N61" s="98"/>
      <c r="P61" s="150"/>
      <c r="Q61" s="26"/>
      <c r="T61" s="3"/>
      <c r="U61" s="3"/>
    </row>
    <row r="62" spans="1:23">
      <c r="A62" s="64"/>
      <c r="B62" s="65"/>
      <c r="C62" s="65"/>
      <c r="D62" s="67"/>
      <c r="E62" s="65"/>
      <c r="F62" s="49"/>
      <c r="G62" s="167"/>
      <c r="H62" s="49"/>
      <c r="I62" s="156"/>
      <c r="J62" s="65"/>
      <c r="K62" s="49"/>
      <c r="L62" s="184" t="s">
        <v>129</v>
      </c>
      <c r="M62" s="120">
        <v>806970</v>
      </c>
      <c r="N62" s="98">
        <v>887170</v>
      </c>
      <c r="P62" s="150"/>
      <c r="R62" s="3"/>
    </row>
    <row r="63" spans="1:23" ht="13.5" thickBot="1">
      <c r="A63" s="64"/>
      <c r="B63" s="65"/>
      <c r="C63" s="65"/>
      <c r="D63" s="67"/>
      <c r="E63" s="65"/>
      <c r="F63" s="49"/>
      <c r="G63" s="167"/>
      <c r="H63" s="49"/>
      <c r="I63" s="156"/>
      <c r="J63" s="65"/>
      <c r="K63" s="49"/>
      <c r="L63" s="184" t="s">
        <v>147</v>
      </c>
      <c r="M63" s="266">
        <f>SUM(M21+M35+M51+M61+M62)</f>
        <v>5429689</v>
      </c>
      <c r="N63" s="266">
        <f>+N21+N35+N51+N62</f>
        <v>4575439</v>
      </c>
      <c r="P63" s="150"/>
    </row>
    <row r="64" spans="1:23" ht="0.75" customHeight="1" thickTop="1">
      <c r="A64" s="221"/>
      <c r="B64" s="197"/>
      <c r="C64" s="49"/>
      <c r="D64" s="114"/>
      <c r="E64" s="49"/>
      <c r="F64" s="49"/>
      <c r="G64" s="167"/>
      <c r="H64" s="49"/>
      <c r="I64" s="49"/>
      <c r="J64" s="49"/>
      <c r="K64" s="49"/>
      <c r="L64" s="95"/>
      <c r="M64" s="120"/>
      <c r="N64" s="98"/>
      <c r="P64" s="150"/>
    </row>
    <row r="65" spans="1:23" ht="13.5" thickBot="1">
      <c r="A65" s="222"/>
      <c r="B65" s="225"/>
      <c r="C65" s="225"/>
      <c r="D65" s="226"/>
      <c r="E65" s="225"/>
      <c r="F65" s="227"/>
      <c r="G65" s="228"/>
      <c r="H65" s="227"/>
      <c r="I65" s="228"/>
      <c r="J65" s="225"/>
      <c r="K65" s="225"/>
      <c r="L65" s="229"/>
      <c r="M65" s="230"/>
      <c r="N65" s="231"/>
      <c r="R65" s="26"/>
      <c r="T65" s="26"/>
    </row>
    <row r="66" spans="1:23">
      <c r="A66" s="113"/>
      <c r="B66" s="49"/>
      <c r="C66" s="49"/>
      <c r="D66" s="114"/>
      <c r="E66" s="49"/>
      <c r="F66" s="49"/>
      <c r="G66" s="6"/>
      <c r="H66" s="49"/>
      <c r="I66" s="49"/>
      <c r="J66" s="49"/>
      <c r="K66" s="49"/>
      <c r="L66" s="119"/>
      <c r="M66" s="120"/>
      <c r="N66" s="121"/>
      <c r="O66" s="6"/>
      <c r="P66" s="6"/>
      <c r="W66">
        <v>5429689</v>
      </c>
    </row>
    <row r="67" spans="1:23">
      <c r="A67" s="49"/>
      <c r="B67" s="49"/>
      <c r="C67" s="49"/>
      <c r="D67" s="49"/>
      <c r="E67" s="49"/>
      <c r="F67" s="49"/>
      <c r="G67" s="49"/>
      <c r="H67" s="49"/>
      <c r="I67" s="49"/>
      <c r="J67" s="122"/>
      <c r="K67" s="49"/>
      <c r="L67" s="119"/>
      <c r="M67" s="121"/>
      <c r="N67" s="123"/>
      <c r="O67" s="69"/>
      <c r="P67" s="124"/>
      <c r="W67" s="26">
        <f>+W66-M63</f>
        <v>0</v>
      </c>
    </row>
    <row r="68" spans="1:23">
      <c r="A68" s="49"/>
      <c r="B68" s="49"/>
      <c r="C68" s="49"/>
      <c r="D68" s="49"/>
      <c r="E68" s="49"/>
      <c r="F68" s="49"/>
      <c r="G68" s="49"/>
      <c r="H68" s="49"/>
      <c r="I68" s="49"/>
      <c r="J68" s="122"/>
      <c r="K68" s="49"/>
      <c r="L68" s="119"/>
      <c r="M68" s="120"/>
      <c r="N68" s="123"/>
      <c r="O68" s="69"/>
      <c r="P68" s="124"/>
      <c r="Q68" s="3"/>
    </row>
    <row r="69" spans="1:23">
      <c r="A69" s="49"/>
      <c r="B69" s="49"/>
      <c r="C69" s="49"/>
      <c r="D69" s="49"/>
      <c r="E69" s="49"/>
      <c r="F69" s="49"/>
      <c r="G69" s="49"/>
      <c r="H69" s="49"/>
      <c r="I69" s="49"/>
      <c r="J69" s="122"/>
      <c r="K69" s="49"/>
      <c r="L69" s="101"/>
      <c r="M69" s="121"/>
      <c r="N69" s="123"/>
      <c r="O69" s="69"/>
      <c r="P69" s="6"/>
    </row>
    <row r="70" spans="1:23">
      <c r="A70" s="49"/>
      <c r="B70" s="49"/>
      <c r="C70" s="49"/>
      <c r="D70" s="49"/>
      <c r="E70" s="49"/>
      <c r="F70" s="49"/>
      <c r="G70" s="49"/>
      <c r="H70" s="49"/>
      <c r="I70" s="49"/>
      <c r="J70" s="122"/>
      <c r="K70" s="49"/>
      <c r="L70" s="119"/>
      <c r="M70" s="121"/>
      <c r="N70" s="123"/>
      <c r="O70" s="69"/>
      <c r="P70" s="6"/>
    </row>
    <row r="71" spans="1:23">
      <c r="A71" s="49"/>
      <c r="B71" s="49"/>
      <c r="C71" s="49"/>
      <c r="D71" s="49"/>
      <c r="E71" s="49"/>
      <c r="F71" s="49"/>
      <c r="G71" s="49"/>
      <c r="H71" s="49"/>
      <c r="I71" s="49"/>
      <c r="J71" s="122"/>
      <c r="K71" s="49"/>
      <c r="L71" s="119"/>
      <c r="M71" s="120"/>
      <c r="N71" s="125"/>
      <c r="O71" s="69"/>
      <c r="P71" s="6"/>
    </row>
    <row r="72" spans="1:23">
      <c r="A72" s="49"/>
      <c r="B72" s="49"/>
      <c r="C72" s="49"/>
      <c r="D72" s="49"/>
      <c r="E72" s="49"/>
      <c r="F72" s="49"/>
      <c r="G72" s="49"/>
      <c r="H72" s="49"/>
      <c r="I72" s="49"/>
      <c r="J72" s="122"/>
      <c r="K72" s="49"/>
      <c r="L72" s="119"/>
      <c r="M72" s="120"/>
      <c r="N72" s="125"/>
      <c r="O72" s="69"/>
      <c r="P72" s="6"/>
    </row>
    <row r="73" spans="1:23">
      <c r="A73" s="49"/>
      <c r="B73" s="49"/>
      <c r="C73" s="49"/>
      <c r="D73" s="49"/>
      <c r="E73" s="49"/>
      <c r="F73" s="49"/>
      <c r="G73" s="49"/>
      <c r="H73" s="49"/>
      <c r="I73" s="49"/>
      <c r="J73" s="122"/>
      <c r="K73" s="49"/>
      <c r="L73" s="101"/>
      <c r="M73" s="121"/>
      <c r="N73" s="125"/>
      <c r="O73" s="69"/>
      <c r="P73" s="6"/>
    </row>
    <row r="74" spans="1:23">
      <c r="A74" s="49"/>
      <c r="B74" s="49"/>
      <c r="C74" s="49"/>
      <c r="D74" s="49"/>
      <c r="E74" s="49"/>
      <c r="F74" s="49"/>
      <c r="G74" s="49"/>
      <c r="H74" s="49"/>
      <c r="I74" s="49"/>
      <c r="J74" s="122"/>
      <c r="K74" s="49"/>
      <c r="L74" s="119"/>
      <c r="M74" s="120"/>
      <c r="N74" s="125"/>
      <c r="O74" s="69"/>
      <c r="P74" s="6"/>
    </row>
    <row r="75" spans="1:23">
      <c r="A75" s="49"/>
      <c r="B75" s="49"/>
      <c r="C75" s="49"/>
      <c r="D75" s="49"/>
      <c r="E75" s="49"/>
      <c r="F75" s="49"/>
      <c r="G75" s="49"/>
      <c r="H75" s="49"/>
      <c r="I75" s="49"/>
      <c r="J75" s="122"/>
      <c r="K75" s="49"/>
      <c r="L75" s="119"/>
      <c r="M75" s="121"/>
      <c r="N75" s="123"/>
      <c r="O75" s="69"/>
      <c r="P75" s="6"/>
    </row>
    <row r="76" spans="1:23">
      <c r="A76" s="49"/>
      <c r="B76" s="49"/>
      <c r="C76" s="49"/>
      <c r="D76" s="49"/>
      <c r="E76" s="49"/>
      <c r="F76" s="49"/>
      <c r="G76" s="49"/>
      <c r="H76" s="49"/>
      <c r="I76" s="49"/>
      <c r="J76" s="122"/>
      <c r="K76" s="49"/>
      <c r="L76" s="101"/>
      <c r="M76" s="121"/>
      <c r="N76" s="125"/>
      <c r="O76" s="69"/>
      <c r="P76" s="6"/>
    </row>
    <row r="77" spans="1:23">
      <c r="A77" s="49"/>
      <c r="B77" s="49"/>
      <c r="C77" s="49"/>
      <c r="D77" s="49"/>
      <c r="E77" s="49"/>
      <c r="F77" s="49"/>
      <c r="G77" s="49"/>
      <c r="H77" s="49"/>
      <c r="I77" s="49"/>
      <c r="J77" s="122"/>
      <c r="K77" s="126"/>
      <c r="L77" s="119"/>
      <c r="M77" s="120"/>
      <c r="N77" s="121"/>
      <c r="O77" s="69"/>
      <c r="P77" s="6"/>
    </row>
    <row r="78" spans="1:23">
      <c r="A78" s="49"/>
      <c r="B78" s="49"/>
      <c r="C78" s="49"/>
      <c r="D78" s="49"/>
      <c r="E78" s="49"/>
      <c r="F78" s="49"/>
      <c r="G78" s="49"/>
      <c r="H78" s="49"/>
      <c r="I78" s="49"/>
      <c r="J78" s="122"/>
      <c r="K78" s="49"/>
      <c r="L78" s="119"/>
      <c r="M78" s="120"/>
      <c r="N78" s="125"/>
      <c r="O78" s="69"/>
      <c r="P78" s="6"/>
    </row>
    <row r="79" spans="1:23">
      <c r="A79" s="49"/>
      <c r="B79" s="49"/>
      <c r="C79" s="49"/>
      <c r="D79" s="49"/>
      <c r="E79" s="49"/>
      <c r="F79" s="49"/>
      <c r="G79" s="49"/>
      <c r="H79" s="49"/>
      <c r="I79" s="49"/>
      <c r="J79" s="122"/>
      <c r="K79" s="49"/>
      <c r="L79" s="119"/>
      <c r="M79" s="123"/>
      <c r="N79" s="125"/>
      <c r="O79" s="69"/>
      <c r="P79" s="6"/>
    </row>
    <row r="80" spans="1:23">
      <c r="A80" s="49"/>
      <c r="B80" s="49"/>
      <c r="C80" s="49"/>
      <c r="D80" s="49"/>
      <c r="E80" s="49"/>
      <c r="F80" s="49"/>
      <c r="G80" s="49"/>
      <c r="H80" s="49"/>
      <c r="I80" s="49"/>
      <c r="J80" s="122"/>
      <c r="K80" s="49"/>
      <c r="L80" s="119"/>
      <c r="M80" s="120"/>
      <c r="N80" s="123"/>
      <c r="O80" s="69"/>
      <c r="P80" s="6"/>
    </row>
    <row r="81" spans="1:17">
      <c r="A81" s="49"/>
      <c r="B81" s="49"/>
      <c r="C81" s="49"/>
      <c r="D81" s="49"/>
      <c r="E81" s="49"/>
      <c r="F81" s="49"/>
      <c r="G81" s="49"/>
      <c r="H81" s="49"/>
      <c r="I81" s="49"/>
      <c r="J81" s="122"/>
      <c r="K81" s="49"/>
      <c r="L81" s="119"/>
      <c r="M81" s="120"/>
      <c r="N81" s="125"/>
      <c r="O81" s="69"/>
      <c r="P81" s="6"/>
    </row>
    <row r="82" spans="1:17">
      <c r="A82" s="49"/>
      <c r="B82" s="49"/>
      <c r="C82" s="49"/>
      <c r="D82" s="49"/>
      <c r="E82" s="49"/>
      <c r="F82" s="49"/>
      <c r="G82" s="49"/>
      <c r="H82" s="49"/>
      <c r="I82" s="49"/>
      <c r="J82" s="122"/>
      <c r="K82" s="49"/>
      <c r="L82" s="119"/>
      <c r="M82" s="120"/>
      <c r="N82" s="125"/>
      <c r="O82" s="69"/>
      <c r="P82" s="6"/>
    </row>
    <row r="83" spans="1:17">
      <c r="A83" s="49"/>
      <c r="B83" s="49"/>
      <c r="C83" s="49"/>
      <c r="D83" s="49"/>
      <c r="E83" s="49"/>
      <c r="F83" s="49"/>
      <c r="G83" s="49"/>
      <c r="H83" s="49"/>
      <c r="I83" s="49"/>
      <c r="J83" s="122"/>
      <c r="K83" s="49"/>
      <c r="L83" s="119"/>
      <c r="M83" s="120"/>
      <c r="N83" s="125"/>
      <c r="O83" s="69"/>
      <c r="P83" s="6"/>
    </row>
    <row r="84" spans="1:17">
      <c r="A84" s="49"/>
      <c r="B84" s="49"/>
      <c r="C84" s="49"/>
      <c r="D84" s="49"/>
      <c r="E84" s="49"/>
      <c r="F84" s="49"/>
      <c r="G84" s="49"/>
      <c r="H84" s="49"/>
      <c r="I84" s="49"/>
      <c r="J84" s="122"/>
      <c r="K84" s="49"/>
      <c r="L84" s="101"/>
      <c r="M84" s="120"/>
      <c r="N84" s="125"/>
      <c r="O84" s="69"/>
      <c r="P84" s="6"/>
    </row>
    <row r="85" spans="1:17">
      <c r="A85" s="49"/>
      <c r="B85" s="49"/>
      <c r="C85" s="49"/>
      <c r="D85" s="49"/>
      <c r="E85" s="49"/>
      <c r="F85" s="49"/>
      <c r="G85" s="49"/>
      <c r="H85" s="49"/>
      <c r="I85" s="49"/>
      <c r="J85" s="122"/>
      <c r="K85" s="49"/>
      <c r="L85" s="119"/>
      <c r="M85" s="120"/>
      <c r="N85" s="125"/>
      <c r="O85" s="69"/>
      <c r="P85" s="6"/>
    </row>
    <row r="86" spans="1:17">
      <c r="A86" s="49"/>
      <c r="B86" s="49"/>
      <c r="C86" s="49"/>
      <c r="D86" s="49"/>
      <c r="E86" s="49"/>
      <c r="F86" s="49"/>
      <c r="G86" s="49"/>
      <c r="H86" s="49"/>
      <c r="I86" s="49"/>
      <c r="J86" s="122"/>
      <c r="K86" s="49"/>
      <c r="L86" s="101"/>
      <c r="M86" s="120"/>
      <c r="N86" s="125"/>
      <c r="O86" s="69"/>
      <c r="P86" s="6"/>
    </row>
    <row r="87" spans="1:17">
      <c r="A87" s="49"/>
      <c r="B87" s="49"/>
      <c r="C87" s="49"/>
      <c r="D87" s="49"/>
      <c r="E87" s="49"/>
      <c r="F87" s="49"/>
      <c r="G87" s="49"/>
      <c r="H87" s="49"/>
      <c r="I87" s="49"/>
      <c r="J87" s="122"/>
      <c r="K87" s="49"/>
      <c r="L87" s="101"/>
      <c r="M87" s="121"/>
      <c r="N87" s="125"/>
      <c r="O87" s="69"/>
      <c r="P87" s="6"/>
    </row>
    <row r="88" spans="1:17">
      <c r="A88" s="49"/>
      <c r="B88" s="49"/>
      <c r="C88" s="49"/>
      <c r="D88" s="49"/>
      <c r="E88" s="49"/>
      <c r="F88" s="49"/>
      <c r="G88" s="49"/>
      <c r="H88" s="49"/>
      <c r="I88" s="49"/>
      <c r="J88" s="122"/>
      <c r="K88" s="49"/>
      <c r="L88" s="101"/>
      <c r="M88" s="121"/>
      <c r="N88" s="123"/>
      <c r="O88" s="69"/>
      <c r="P88" s="6"/>
    </row>
    <row r="89" spans="1:17">
      <c r="A89" s="49"/>
      <c r="B89" s="49"/>
      <c r="C89" s="49"/>
      <c r="D89" s="49"/>
      <c r="E89" s="49"/>
      <c r="F89" s="49"/>
      <c r="G89" s="49"/>
      <c r="H89" s="49"/>
      <c r="I89" s="49"/>
      <c r="J89" s="122"/>
      <c r="K89" s="49"/>
      <c r="L89" s="119"/>
      <c r="M89" s="121"/>
      <c r="N89" s="123"/>
      <c r="O89" s="69"/>
      <c r="P89" s="6"/>
    </row>
    <row r="90" spans="1:17">
      <c r="A90" s="49"/>
      <c r="B90" s="49"/>
      <c r="C90" s="49"/>
      <c r="D90" s="49"/>
      <c r="E90" s="49"/>
      <c r="F90" s="49"/>
      <c r="G90" s="49"/>
      <c r="H90" s="49"/>
      <c r="I90" s="49"/>
      <c r="J90" s="122"/>
      <c r="K90" s="49"/>
      <c r="L90" s="119"/>
      <c r="M90" s="121"/>
      <c r="N90" s="123"/>
      <c r="O90" s="69"/>
      <c r="P90" s="6"/>
    </row>
    <row r="91" spans="1:17">
      <c r="A91" s="49"/>
      <c r="B91" s="49"/>
      <c r="C91" s="49"/>
      <c r="D91" s="49"/>
      <c r="E91" s="49"/>
      <c r="F91" s="49"/>
      <c r="G91" s="49"/>
      <c r="H91" s="49"/>
      <c r="I91" s="49"/>
      <c r="J91" s="127"/>
      <c r="K91" s="49"/>
      <c r="L91" s="119"/>
      <c r="M91" s="128"/>
      <c r="N91" s="121"/>
      <c r="O91" s="120"/>
      <c r="P91" s="120"/>
      <c r="Q91" s="6"/>
    </row>
    <row r="92" spans="1:17">
      <c r="A92" s="49"/>
      <c r="B92" s="49"/>
      <c r="C92" s="49"/>
      <c r="D92" s="49"/>
      <c r="E92" s="49"/>
      <c r="F92" s="49"/>
      <c r="G92" s="49"/>
      <c r="H92" s="49"/>
      <c r="I92" s="49"/>
      <c r="J92" s="127"/>
      <c r="K92" s="49"/>
      <c r="L92" s="119"/>
      <c r="M92" s="121"/>
      <c r="N92" s="128"/>
      <c r="O92" s="120"/>
      <c r="P92" s="120"/>
      <c r="Q92" s="6"/>
    </row>
    <row r="93" spans="1:17">
      <c r="A93" s="49"/>
      <c r="B93" s="49"/>
      <c r="C93" s="49"/>
      <c r="D93" s="49"/>
      <c r="E93" s="49"/>
      <c r="F93" s="49"/>
      <c r="G93" s="49"/>
      <c r="H93" s="49"/>
      <c r="I93" s="49"/>
      <c r="J93" s="122"/>
      <c r="K93" s="49"/>
      <c r="L93" s="101"/>
      <c r="M93" s="121"/>
      <c r="N93" s="121"/>
      <c r="O93" s="120"/>
      <c r="P93" s="120"/>
      <c r="Q93" s="6"/>
    </row>
    <row r="94" spans="1:17">
      <c r="A94" s="49"/>
      <c r="B94" s="49"/>
      <c r="C94" s="49"/>
      <c r="D94" s="49"/>
      <c r="E94" s="49"/>
      <c r="F94" s="49"/>
      <c r="G94" s="49"/>
      <c r="H94" s="49"/>
      <c r="I94" s="49"/>
      <c r="J94" s="122"/>
      <c r="K94" s="49"/>
      <c r="L94" s="119"/>
      <c r="M94" s="120"/>
      <c r="N94" s="121"/>
      <c r="O94" s="120"/>
      <c r="P94" s="120"/>
      <c r="Q94" s="6"/>
    </row>
    <row r="95" spans="1:17">
      <c r="A95" s="49"/>
      <c r="B95" s="49"/>
      <c r="C95" s="49"/>
      <c r="D95" s="49"/>
      <c r="E95" s="49"/>
      <c r="F95" s="49"/>
      <c r="G95" s="49"/>
      <c r="H95" s="49"/>
      <c r="I95" s="49"/>
      <c r="J95" s="122"/>
      <c r="K95" s="49"/>
      <c r="L95" s="119"/>
      <c r="M95" s="120"/>
      <c r="N95" s="121"/>
      <c r="O95" s="120"/>
      <c r="P95" s="120"/>
      <c r="Q95" s="6"/>
    </row>
    <row r="96" spans="1:17">
      <c r="A96" s="49"/>
      <c r="B96" s="49"/>
      <c r="C96" s="49"/>
      <c r="D96" s="49"/>
      <c r="E96" s="49"/>
      <c r="F96" s="49"/>
      <c r="G96" s="49"/>
      <c r="H96" s="49"/>
      <c r="I96" s="49"/>
      <c r="J96" s="122"/>
      <c r="K96" s="49"/>
      <c r="L96" s="101"/>
      <c r="M96" s="121"/>
      <c r="N96" s="120"/>
      <c r="O96" s="120"/>
      <c r="P96" s="120"/>
      <c r="Q96" s="6"/>
    </row>
    <row r="97" spans="1:17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129"/>
      <c r="M97" s="121"/>
      <c r="N97" s="121"/>
      <c r="O97" s="69"/>
      <c r="P97" s="6"/>
      <c r="Q97" s="6"/>
    </row>
    <row r="98" spans="1:17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129"/>
      <c r="M98" s="120"/>
      <c r="N98" s="121"/>
      <c r="O98" s="69"/>
      <c r="P98" s="6"/>
    </row>
    <row r="99" spans="1:17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101"/>
      <c r="M99" s="120"/>
      <c r="N99" s="120"/>
      <c r="O99" s="69"/>
      <c r="P99" s="6"/>
    </row>
    <row r="100" spans="1:17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129"/>
      <c r="M100" s="121"/>
      <c r="N100" s="69"/>
      <c r="O100" s="69"/>
      <c r="P100" s="6"/>
    </row>
    <row r="101" spans="1:17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101"/>
      <c r="M101" s="130"/>
      <c r="N101" s="121"/>
      <c r="O101" s="69"/>
      <c r="P101" s="6"/>
    </row>
    <row r="102" spans="1:17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101"/>
      <c r="M102" s="69"/>
      <c r="N102" s="130"/>
      <c r="O102" s="69"/>
      <c r="P102" s="6"/>
    </row>
    <row r="103" spans="1:17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129"/>
      <c r="M103" s="69"/>
      <c r="N103" s="130"/>
      <c r="O103" s="69"/>
      <c r="P103" s="6"/>
    </row>
    <row r="104" spans="1:17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129"/>
      <c r="M104" s="130"/>
      <c r="N104" s="69"/>
      <c r="O104" s="69"/>
      <c r="P104" s="6"/>
    </row>
    <row r="105" spans="1:17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129"/>
      <c r="M105" s="130"/>
      <c r="N105" s="130"/>
      <c r="O105" s="69"/>
      <c r="P105" s="6"/>
    </row>
    <row r="106" spans="1:17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129"/>
      <c r="M106" s="130"/>
      <c r="N106" s="130"/>
      <c r="O106" s="69"/>
      <c r="P106" s="6"/>
    </row>
    <row r="107" spans="1:17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129"/>
      <c r="M107" s="69"/>
      <c r="N107" s="130"/>
      <c r="O107" s="69"/>
      <c r="P107" s="6"/>
    </row>
    <row r="108" spans="1:17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129"/>
      <c r="M108" s="69"/>
      <c r="N108" s="130"/>
      <c r="O108" s="69"/>
      <c r="P108" s="6"/>
    </row>
    <row r="109" spans="1:17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129"/>
      <c r="M109" s="130"/>
      <c r="N109" s="69"/>
      <c r="O109" s="69"/>
      <c r="P109" s="6"/>
    </row>
    <row r="110" spans="1:17">
      <c r="A110" s="49"/>
      <c r="B110" s="49"/>
      <c r="C110" s="49"/>
      <c r="D110" s="49"/>
      <c r="E110" s="49"/>
      <c r="F110" s="49"/>
      <c r="G110" s="49"/>
      <c r="H110" s="49"/>
      <c r="I110" s="49"/>
      <c r="J110" s="122"/>
      <c r="K110" s="49"/>
      <c r="L110" s="129"/>
      <c r="M110" s="130"/>
      <c r="N110" s="130"/>
      <c r="O110" s="129"/>
      <c r="P110" s="69"/>
      <c r="Q110" s="69"/>
    </row>
    <row r="111" spans="1:17">
      <c r="A111" s="49"/>
      <c r="B111" s="49"/>
      <c r="C111" s="49"/>
      <c r="D111" s="49"/>
      <c r="E111" s="49"/>
      <c r="F111" s="49"/>
      <c r="G111" s="49"/>
      <c r="H111" s="49"/>
      <c r="I111" s="49"/>
      <c r="J111" s="122"/>
      <c r="K111" s="49"/>
      <c r="L111" s="129"/>
      <c r="M111" s="130"/>
      <c r="N111" s="130"/>
      <c r="O111" s="69"/>
      <c r="P111" s="6"/>
    </row>
    <row r="112" spans="1:17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129"/>
      <c r="M112" s="69"/>
      <c r="N112" s="130"/>
      <c r="O112" s="69"/>
      <c r="P112" s="6"/>
    </row>
    <row r="113" spans="1:16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129"/>
      <c r="M113" s="130"/>
      <c r="N113" s="69"/>
      <c r="O113" s="69"/>
      <c r="P113" s="6"/>
    </row>
    <row r="114" spans="1:16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129"/>
      <c r="M114" s="69"/>
      <c r="N114" s="130"/>
      <c r="O114" s="69"/>
      <c r="P114" s="6"/>
    </row>
    <row r="115" spans="1:16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129"/>
      <c r="M115" s="69"/>
      <c r="N115" s="69"/>
      <c r="O115" s="69"/>
      <c r="P115" s="6"/>
    </row>
    <row r="116" spans="1:16">
      <c r="A116" s="49"/>
      <c r="B116" s="49"/>
      <c r="C116" s="49"/>
      <c r="D116" s="49"/>
      <c r="E116" s="49"/>
      <c r="F116" s="49"/>
      <c r="G116" s="49"/>
      <c r="H116" s="49"/>
      <c r="I116" s="49"/>
      <c r="J116" s="122"/>
      <c r="K116" s="49"/>
      <c r="L116" s="129"/>
      <c r="M116" s="69"/>
      <c r="N116" s="69"/>
      <c r="O116" s="69"/>
      <c r="P116" s="6"/>
    </row>
    <row r="117" spans="1:16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122"/>
      <c r="L117" s="6"/>
      <c r="M117" s="130"/>
      <c r="N117" s="69"/>
      <c r="O117" s="69"/>
      <c r="P117" s="6"/>
    </row>
    <row r="118" spans="1:16">
      <c r="A118" s="49"/>
      <c r="B118" s="49"/>
      <c r="C118" s="49"/>
      <c r="D118" s="49"/>
      <c r="E118" s="49"/>
      <c r="F118" s="49"/>
      <c r="G118" s="49"/>
      <c r="H118" s="49"/>
      <c r="I118" s="49"/>
      <c r="J118" s="122"/>
      <c r="K118" s="122"/>
      <c r="L118" s="6"/>
      <c r="M118" s="69"/>
      <c r="N118" s="130"/>
      <c r="O118" s="69"/>
      <c r="P118" s="6"/>
    </row>
    <row r="119" spans="1:16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131"/>
      <c r="L119" s="6"/>
      <c r="M119" s="130"/>
      <c r="N119" s="69"/>
      <c r="O119" s="69"/>
      <c r="P119" s="6"/>
    </row>
    <row r="120" spans="1:16">
      <c r="A120" s="49" t="s">
        <v>67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6"/>
      <c r="L120" s="6"/>
      <c r="M120" s="130"/>
      <c r="N120" s="130"/>
      <c r="O120" s="69"/>
      <c r="P120" s="6"/>
    </row>
    <row r="121" spans="1:16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6"/>
      <c r="L121" s="6"/>
      <c r="M121" s="132"/>
      <c r="N121" s="130"/>
      <c r="O121" s="69"/>
      <c r="P121" s="6"/>
    </row>
    <row r="122" spans="1:1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132"/>
      <c r="N122" s="132"/>
      <c r="O122" s="6"/>
      <c r="P122" s="6"/>
    </row>
    <row r="123" spans="1:16">
      <c r="J123" s="6"/>
    </row>
  </sheetData>
  <mergeCells count="8">
    <mergeCell ref="A18:H18"/>
    <mergeCell ref="I18:K18"/>
    <mergeCell ref="A9:N9"/>
    <mergeCell ref="A10:N10"/>
    <mergeCell ref="M11:N11"/>
    <mergeCell ref="M12:N12"/>
    <mergeCell ref="A17:K17"/>
    <mergeCell ref="L17:N17"/>
  </mergeCells>
  <pageMargins left="1.04" right="0.75" top="0.4" bottom="0.18" header="0.25" footer="0.17"/>
  <pageSetup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opLeftCell="D23" zoomScaleNormal="100" workbookViewId="0">
      <selection activeCell="J17" sqref="J17"/>
    </sheetView>
  </sheetViews>
  <sheetFormatPr baseColWidth="10" defaultColWidth="11.42578125" defaultRowHeight="12.75"/>
  <cols>
    <col min="1" max="1" width="6.42578125" hidden="1" customWidth="1"/>
    <col min="2" max="2" width="2.5703125" hidden="1" customWidth="1"/>
    <col min="3" max="3" width="11.42578125" hidden="1" customWidth="1"/>
    <col min="4" max="4" width="11.140625" customWidth="1"/>
    <col min="5" max="5" width="11.42578125" customWidth="1"/>
    <col min="6" max="6" width="22" customWidth="1"/>
    <col min="7" max="7" width="26.5703125" style="1" customWidth="1"/>
  </cols>
  <sheetData>
    <row r="1" spans="4:14">
      <c r="G1"/>
      <c r="M1" s="3"/>
      <c r="N1" s="3"/>
    </row>
    <row r="2" spans="4:14">
      <c r="G2"/>
      <c r="M2" s="3"/>
      <c r="N2" s="3"/>
    </row>
    <row r="3" spans="4:14">
      <c r="G3"/>
      <c r="M3" s="3"/>
      <c r="N3" s="3"/>
    </row>
    <row r="4" spans="4:14">
      <c r="G4"/>
      <c r="M4" s="3"/>
      <c r="N4" s="3"/>
    </row>
    <row r="5" spans="4:14">
      <c r="G5"/>
      <c r="M5" s="3"/>
      <c r="N5" s="3"/>
    </row>
    <row r="6" spans="4:14">
      <c r="G6"/>
      <c r="M6" s="3"/>
      <c r="N6" s="3"/>
    </row>
    <row r="7" spans="4:14">
      <c r="G7"/>
      <c r="M7" s="3"/>
      <c r="N7" s="3"/>
    </row>
    <row r="9" spans="4:14" ht="15.75">
      <c r="D9" s="295" t="s">
        <v>68</v>
      </c>
      <c r="E9" s="295"/>
      <c r="F9" s="295"/>
      <c r="G9" s="295"/>
      <c r="H9" s="27"/>
    </row>
    <row r="10" spans="4:14" ht="15.75">
      <c r="D10" s="295" t="s">
        <v>69</v>
      </c>
      <c r="E10" s="295"/>
      <c r="F10" s="295"/>
      <c r="G10" s="295"/>
      <c r="H10" s="27"/>
    </row>
    <row r="11" spans="4:14" ht="15.75">
      <c r="D11" s="295" t="s">
        <v>133</v>
      </c>
      <c r="E11" s="295"/>
      <c r="F11" s="295"/>
      <c r="G11" s="295"/>
      <c r="H11" s="27"/>
    </row>
    <row r="12" spans="4:14" ht="15.75">
      <c r="D12" s="2"/>
      <c r="E12" s="2"/>
      <c r="F12" s="2"/>
      <c r="G12" s="43"/>
      <c r="H12" s="27"/>
    </row>
    <row r="13" spans="4:14" ht="15.75">
      <c r="D13" s="2"/>
      <c r="E13" s="2"/>
      <c r="F13" s="2"/>
      <c r="G13" s="43"/>
      <c r="H13" s="27"/>
    </row>
    <row r="14" spans="4:14" ht="15">
      <c r="D14" s="27"/>
      <c r="E14" s="27"/>
      <c r="F14" s="27"/>
      <c r="G14" s="43"/>
      <c r="H14" s="27"/>
    </row>
    <row r="15" spans="4:14" ht="15">
      <c r="D15" s="27" t="s">
        <v>70</v>
      </c>
      <c r="E15" s="27"/>
      <c r="F15" s="27"/>
      <c r="G15" s="44">
        <v>21621949</v>
      </c>
      <c r="H15" s="27"/>
    </row>
    <row r="16" spans="4:14" ht="15" hidden="1">
      <c r="D16" s="27" t="s">
        <v>71</v>
      </c>
      <c r="E16" s="27"/>
      <c r="F16" s="45"/>
      <c r="G16" s="44" t="s">
        <v>72</v>
      </c>
      <c r="H16" s="27"/>
    </row>
    <row r="17" spans="4:8" ht="15">
      <c r="D17" s="27" t="s">
        <v>73</v>
      </c>
      <c r="E17" s="27"/>
      <c r="F17" s="27"/>
      <c r="G17" s="262">
        <v>8729182</v>
      </c>
      <c r="H17" s="27"/>
    </row>
    <row r="18" spans="4:8" ht="15.75">
      <c r="D18" s="27"/>
      <c r="E18" s="27"/>
      <c r="F18" s="27"/>
      <c r="G18" s="46"/>
      <c r="H18" s="2"/>
    </row>
    <row r="19" spans="4:8" ht="15">
      <c r="D19" s="27"/>
      <c r="E19" s="27"/>
      <c r="F19" s="27"/>
      <c r="G19" s="47"/>
      <c r="H19" s="27"/>
    </row>
    <row r="20" spans="4:8" ht="15.75">
      <c r="D20" s="27" t="s">
        <v>74</v>
      </c>
      <c r="E20" s="27"/>
      <c r="F20" s="27"/>
      <c r="G20" s="261">
        <f>+G15+G17</f>
        <v>30351131</v>
      </c>
      <c r="H20" s="27"/>
    </row>
    <row r="21" spans="4:8" ht="15">
      <c r="D21" s="27"/>
      <c r="E21" s="27"/>
      <c r="F21" s="27"/>
      <c r="G21" s="48"/>
      <c r="H21" s="27"/>
    </row>
  </sheetData>
  <mergeCells count="3">
    <mergeCell ref="D9:G9"/>
    <mergeCell ref="D10:G10"/>
    <mergeCell ref="D11:G11"/>
  </mergeCells>
  <pageMargins left="1.64" right="0.75" top="2.34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Normal="100" zoomScaleSheetLayoutView="100" workbookViewId="0">
      <selection activeCell="F7" sqref="F7"/>
    </sheetView>
  </sheetViews>
  <sheetFormatPr baseColWidth="10" defaultColWidth="11.42578125" defaultRowHeight="12.75"/>
  <cols>
    <col min="1" max="2" width="11.42578125" customWidth="1"/>
    <col min="3" max="3" width="12.28515625" customWidth="1"/>
    <col min="4" max="4" width="24.28515625" customWidth="1"/>
    <col min="5" max="5" width="22.5703125" customWidth="1"/>
  </cols>
  <sheetData>
    <row r="1" spans="1:14">
      <c r="M1" s="3"/>
      <c r="N1" s="3"/>
    </row>
    <row r="2" spans="1:14">
      <c r="M2" s="3"/>
      <c r="N2" s="3"/>
    </row>
    <row r="3" spans="1:14">
      <c r="M3" s="3"/>
      <c r="N3" s="3"/>
    </row>
    <row r="4" spans="1:14">
      <c r="M4" s="3"/>
      <c r="N4" s="3"/>
    </row>
    <row r="5" spans="1:14">
      <c r="M5" s="3"/>
      <c r="N5" s="3"/>
    </row>
    <row r="6" spans="1:14">
      <c r="M6" s="3"/>
      <c r="N6" s="3"/>
    </row>
    <row r="7" spans="1:14">
      <c r="G7" s="1"/>
    </row>
    <row r="9" spans="1:14" ht="15.75">
      <c r="A9" s="295" t="s">
        <v>75</v>
      </c>
      <c r="B9" s="295"/>
      <c r="C9" s="295"/>
      <c r="D9" s="295"/>
      <c r="E9" s="295"/>
      <c r="F9" s="296"/>
      <c r="G9" s="296"/>
    </row>
    <row r="10" spans="1:14" ht="15.75">
      <c r="A10" s="297" t="s">
        <v>76</v>
      </c>
      <c r="B10" s="297"/>
      <c r="C10" s="297"/>
      <c r="D10" s="297"/>
      <c r="E10" s="297"/>
    </row>
    <row r="11" spans="1:14" ht="15.75" customHeight="1">
      <c r="A11" s="298" t="s">
        <v>159</v>
      </c>
      <c r="B11" s="298"/>
      <c r="C11" s="298"/>
      <c r="D11" s="298"/>
      <c r="E11" s="298"/>
    </row>
    <row r="12" spans="1:14" ht="15.75">
      <c r="C12" s="37"/>
      <c r="E12" s="3"/>
    </row>
    <row r="13" spans="1:14" ht="15.75">
      <c r="C13" s="37"/>
      <c r="E13" s="3"/>
    </row>
    <row r="14" spans="1:14">
      <c r="E14" s="3"/>
    </row>
    <row r="15" spans="1:14">
      <c r="E15" s="3"/>
    </row>
    <row r="16" spans="1:14">
      <c r="E16" s="38"/>
    </row>
    <row r="17" spans="1:11" ht="15.75">
      <c r="A17" s="2" t="s">
        <v>77</v>
      </c>
      <c r="B17" s="27"/>
      <c r="C17" s="27"/>
      <c r="D17" s="27"/>
      <c r="E17" s="28">
        <v>995302</v>
      </c>
    </row>
    <row r="18" spans="1:11" ht="15">
      <c r="A18" s="27"/>
      <c r="B18" s="27"/>
      <c r="C18" s="27"/>
      <c r="D18" s="27"/>
      <c r="E18" s="29"/>
    </row>
    <row r="19" spans="1:11" ht="15">
      <c r="A19" s="27" t="s">
        <v>78</v>
      </c>
      <c r="B19" s="27"/>
      <c r="C19" s="27"/>
      <c r="D19" s="27"/>
      <c r="E19" s="263">
        <v>80200</v>
      </c>
      <c r="K19" s="3"/>
    </row>
    <row r="20" spans="1:11" ht="15">
      <c r="A20" s="27"/>
      <c r="B20" s="27"/>
      <c r="C20" s="27"/>
      <c r="D20" s="27"/>
      <c r="E20" s="39"/>
      <c r="K20" s="3"/>
    </row>
    <row r="21" spans="1:11" ht="15">
      <c r="A21" s="27"/>
      <c r="B21" s="27"/>
      <c r="C21" s="27"/>
      <c r="D21" s="27"/>
      <c r="E21" s="29"/>
      <c r="K21" s="3"/>
    </row>
    <row r="22" spans="1:11" ht="15">
      <c r="A22" s="27" t="s">
        <v>79</v>
      </c>
      <c r="B22" s="27"/>
      <c r="C22" s="27"/>
      <c r="D22" s="27"/>
      <c r="E22" s="40">
        <f>SUM(E17+E19)</f>
        <v>1075502</v>
      </c>
    </row>
    <row r="23" spans="1:11" ht="15">
      <c r="A23" s="27"/>
      <c r="B23" s="27"/>
      <c r="C23" s="27"/>
      <c r="D23" s="27"/>
      <c r="E23" s="29"/>
    </row>
    <row r="24" spans="1:11" ht="15">
      <c r="A24" s="27" t="s">
        <v>80</v>
      </c>
      <c r="B24" s="27"/>
      <c r="C24" s="27"/>
      <c r="D24" s="27"/>
      <c r="E24" s="264">
        <v>887170</v>
      </c>
      <c r="K24" s="3"/>
    </row>
    <row r="25" spans="1:11" ht="15">
      <c r="A25" s="27"/>
      <c r="B25" s="27"/>
      <c r="C25" s="27"/>
      <c r="D25" s="27"/>
      <c r="E25" s="29"/>
      <c r="K25" s="3"/>
    </row>
    <row r="26" spans="1:11" ht="15.75">
      <c r="A26" s="2" t="s">
        <v>81</v>
      </c>
      <c r="B26" s="27"/>
      <c r="C26" s="27"/>
      <c r="D26" s="27"/>
      <c r="E26" s="31">
        <f>SUM(E22-E24)</f>
        <v>188332</v>
      </c>
    </row>
    <row r="27" spans="1:11" ht="15.75">
      <c r="A27" s="2"/>
      <c r="B27" s="27"/>
      <c r="C27" s="27"/>
      <c r="D27" s="27"/>
      <c r="E27" s="41"/>
    </row>
    <row r="28" spans="1:11">
      <c r="E28" s="3"/>
    </row>
    <row r="29" spans="1:11">
      <c r="E29" s="3"/>
    </row>
    <row r="30" spans="1:11">
      <c r="E30" s="3"/>
    </row>
    <row r="31" spans="1:11">
      <c r="E31" s="3"/>
    </row>
    <row r="32" spans="1:11" ht="15">
      <c r="A32" s="27" t="s">
        <v>82</v>
      </c>
      <c r="B32" s="27"/>
      <c r="C32" s="27"/>
      <c r="D32" s="27"/>
      <c r="E32" s="40">
        <f>+E17</f>
        <v>995302</v>
      </c>
    </row>
    <row r="33" spans="1:5" ht="15">
      <c r="A33" s="27"/>
      <c r="B33" s="27"/>
      <c r="C33" s="27"/>
      <c r="D33" s="27"/>
      <c r="E33" s="29"/>
    </row>
    <row r="34" spans="1:5" ht="15">
      <c r="A34" s="27" t="s">
        <v>83</v>
      </c>
      <c r="B34" s="27"/>
      <c r="C34" s="27"/>
      <c r="D34" s="27"/>
      <c r="E34" s="265">
        <f>+E26</f>
        <v>188332</v>
      </c>
    </row>
    <row r="35" spans="1:5" ht="15">
      <c r="A35" s="27"/>
      <c r="B35" s="27"/>
      <c r="C35" s="27"/>
      <c r="D35" s="27"/>
      <c r="E35" s="42"/>
    </row>
    <row r="36" spans="1:5" ht="15.75">
      <c r="A36" s="2" t="s">
        <v>158</v>
      </c>
      <c r="B36" s="27"/>
      <c r="C36" s="27"/>
      <c r="D36" s="27"/>
      <c r="E36" s="28">
        <f>+E32-E34</f>
        <v>806970</v>
      </c>
    </row>
    <row r="37" spans="1:5">
      <c r="E37" s="34"/>
    </row>
    <row r="38" spans="1:5">
      <c r="E38" s="3"/>
    </row>
    <row r="39" spans="1:5">
      <c r="E39" s="3"/>
    </row>
  </sheetData>
  <mergeCells count="4">
    <mergeCell ref="A9:E9"/>
    <mergeCell ref="F9:G9"/>
    <mergeCell ref="A10:E10"/>
    <mergeCell ref="A11:E11"/>
  </mergeCells>
  <pageMargins left="1.22" right="0.75" top="1" bottom="1" header="0" footer="0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opLeftCell="B1" zoomScaleNormal="100" workbookViewId="0">
      <selection activeCell="J12" sqref="J12"/>
    </sheetView>
  </sheetViews>
  <sheetFormatPr baseColWidth="10" defaultColWidth="11.42578125" defaultRowHeight="12.75"/>
  <cols>
    <col min="1" max="1" width="11.42578125" hidden="1" customWidth="1"/>
    <col min="2" max="3" width="14.28515625" customWidth="1"/>
    <col min="4" max="4" width="11.42578125" customWidth="1"/>
    <col min="5" max="5" width="12.85546875" customWidth="1"/>
    <col min="6" max="6" width="24.5703125" style="3" customWidth="1"/>
    <col min="9" max="10" width="13.85546875" bestFit="1" customWidth="1"/>
    <col min="11" max="12" width="12.28515625" bestFit="1" customWidth="1"/>
    <col min="14" max="14" width="18.42578125" bestFit="1" customWidth="1"/>
  </cols>
  <sheetData>
    <row r="1" spans="1:14">
      <c r="F1"/>
      <c r="M1" s="3"/>
      <c r="N1" s="3"/>
    </row>
    <row r="2" spans="1:14">
      <c r="F2"/>
      <c r="M2" s="3"/>
      <c r="N2" s="3"/>
    </row>
    <row r="3" spans="1:14">
      <c r="F3"/>
      <c r="M3" s="3"/>
      <c r="N3" s="3"/>
    </row>
    <row r="4" spans="1:14">
      <c r="F4"/>
      <c r="M4" s="3"/>
      <c r="N4" s="3"/>
    </row>
    <row r="5" spans="1:14">
      <c r="F5"/>
      <c r="M5" s="3"/>
      <c r="N5" s="3"/>
    </row>
    <row r="6" spans="1:14">
      <c r="F6"/>
      <c r="G6" s="1"/>
    </row>
    <row r="7" spans="1:14">
      <c r="F7"/>
    </row>
    <row r="8" spans="1:14" ht="15.75">
      <c r="D8" s="2"/>
    </row>
    <row r="9" spans="1:14" ht="14.25" customHeight="1">
      <c r="B9" s="299" t="s">
        <v>84</v>
      </c>
      <c r="C9" s="299"/>
      <c r="D9" s="299"/>
      <c r="E9" s="299"/>
      <c r="F9" s="299"/>
    </row>
    <row r="10" spans="1:14" ht="19.5" customHeight="1">
      <c r="B10" s="299" t="s">
        <v>85</v>
      </c>
      <c r="C10" s="299"/>
      <c r="D10" s="299"/>
      <c r="E10" s="299"/>
      <c r="F10" s="299"/>
    </row>
    <row r="11" spans="1:14" ht="18.75" customHeight="1">
      <c r="A11" t="s">
        <v>86</v>
      </c>
      <c r="B11" s="300" t="s">
        <v>132</v>
      </c>
      <c r="C11" s="300"/>
      <c r="D11" s="300"/>
      <c r="E11" s="300"/>
      <c r="F11" s="300"/>
    </row>
    <row r="14" spans="1:14" ht="15.75">
      <c r="B14" s="2" t="s">
        <v>87</v>
      </c>
      <c r="C14" s="27"/>
      <c r="D14" s="27"/>
      <c r="E14" s="27"/>
      <c r="F14" s="28">
        <v>29496881</v>
      </c>
    </row>
    <row r="15" spans="1:14" ht="15">
      <c r="B15" s="27"/>
      <c r="C15" s="27"/>
      <c r="D15" s="27"/>
      <c r="E15" s="27"/>
      <c r="F15" s="29"/>
    </row>
    <row r="16" spans="1:14" ht="15">
      <c r="B16" s="27" t="s">
        <v>88</v>
      </c>
      <c r="C16" s="27"/>
      <c r="D16" s="27"/>
      <c r="E16" s="27"/>
      <c r="F16" s="144">
        <v>5429689</v>
      </c>
    </row>
    <row r="17" spans="2:14" ht="15">
      <c r="B17" s="27"/>
      <c r="C17" s="27"/>
      <c r="D17" s="27"/>
      <c r="E17" s="27"/>
      <c r="F17" s="29"/>
    </row>
    <row r="18" spans="2:14" ht="15">
      <c r="B18" s="27" t="s">
        <v>89</v>
      </c>
      <c r="C18" s="27"/>
      <c r="D18" s="27"/>
      <c r="E18" s="27"/>
      <c r="F18" s="30">
        <f>+F14+F16</f>
        <v>34926570</v>
      </c>
    </row>
    <row r="19" spans="2:14" ht="15">
      <c r="B19" s="27"/>
      <c r="C19" s="27"/>
      <c r="D19" s="27"/>
      <c r="E19" s="27"/>
      <c r="F19" s="29"/>
      <c r="I19" s="26"/>
      <c r="L19" s="181"/>
    </row>
    <row r="20" spans="2:14" ht="15">
      <c r="B20" s="27" t="s">
        <v>90</v>
      </c>
      <c r="C20" s="27"/>
      <c r="D20" s="27"/>
      <c r="E20" s="27"/>
      <c r="F20" s="263">
        <v>4575439</v>
      </c>
    </row>
    <row r="21" spans="2:14" ht="15">
      <c r="B21" s="27"/>
      <c r="C21" s="27"/>
      <c r="D21" s="27"/>
      <c r="E21" s="27"/>
      <c r="F21" s="29"/>
      <c r="J21" s="181"/>
    </row>
    <row r="22" spans="2:14" ht="15.75">
      <c r="B22" s="2" t="s">
        <v>91</v>
      </c>
      <c r="C22" s="27"/>
      <c r="D22" s="27"/>
      <c r="E22" s="27"/>
      <c r="F22" s="31">
        <f>+F18-F20</f>
        <v>30351131</v>
      </c>
      <c r="I22" s="191" t="s">
        <v>140</v>
      </c>
      <c r="J22" s="27"/>
    </row>
    <row r="23" spans="2:14" ht="18">
      <c r="E23" s="6"/>
      <c r="H23" s="267"/>
      <c r="J23" s="181"/>
    </row>
    <row r="24" spans="2:14">
      <c r="E24" s="6"/>
      <c r="K24" s="181"/>
    </row>
    <row r="25" spans="2:14">
      <c r="N25" s="3"/>
    </row>
    <row r="26" spans="2:14" ht="15">
      <c r="B26" s="27" t="s">
        <v>92</v>
      </c>
      <c r="C26" s="27"/>
      <c r="D26" s="27"/>
      <c r="E26" s="27"/>
      <c r="F26" s="32">
        <v>29496881</v>
      </c>
      <c r="N26" s="3"/>
    </row>
    <row r="27" spans="2:14" ht="15">
      <c r="B27" s="27"/>
      <c r="C27" s="27"/>
      <c r="D27" s="27"/>
      <c r="E27" s="27"/>
      <c r="F27" s="29"/>
      <c r="J27" s="3"/>
    </row>
    <row r="28" spans="2:14" ht="15">
      <c r="B28" s="27" t="s">
        <v>93</v>
      </c>
      <c r="C28" s="27"/>
      <c r="D28" s="27"/>
      <c r="E28" s="27"/>
      <c r="F28" s="263">
        <f>+F22</f>
        <v>30351131</v>
      </c>
      <c r="N28" s="26"/>
    </row>
    <row r="29" spans="2:14" ht="15">
      <c r="B29" s="27"/>
      <c r="C29" s="27"/>
      <c r="D29" s="27"/>
      <c r="E29" s="27"/>
    </row>
    <row r="30" spans="2:14" ht="15.75">
      <c r="B30" s="2" t="s">
        <v>160</v>
      </c>
      <c r="C30" s="27"/>
      <c r="D30" s="27"/>
      <c r="E30" s="27"/>
      <c r="F30" s="33">
        <v>854250</v>
      </c>
      <c r="N30" s="182"/>
    </row>
    <row r="31" spans="2:14">
      <c r="F31" s="34"/>
    </row>
    <row r="38" spans="3:5">
      <c r="E38" s="35"/>
    </row>
    <row r="39" spans="3:5">
      <c r="C39" s="6"/>
      <c r="D39" s="6"/>
      <c r="E39" s="36"/>
    </row>
  </sheetData>
  <mergeCells count="3">
    <mergeCell ref="B9:F9"/>
    <mergeCell ref="B10:F10"/>
    <mergeCell ref="B11:F11"/>
  </mergeCells>
  <pageMargins left="1.37" right="0.75" top="1.66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view="pageBreakPreview" zoomScaleNormal="100" zoomScaleSheetLayoutView="100" workbookViewId="0">
      <selection activeCell="I47" sqref="I47"/>
    </sheetView>
  </sheetViews>
  <sheetFormatPr baseColWidth="10" defaultColWidth="11.42578125" defaultRowHeight="12.75"/>
  <cols>
    <col min="1" max="1" width="6.85546875" customWidth="1"/>
    <col min="2" max="2" width="8.85546875" customWidth="1"/>
    <col min="3" max="3" width="12.5703125" customWidth="1"/>
    <col min="4" max="4" width="48.42578125" customWidth="1"/>
    <col min="5" max="5" width="13.5703125" customWidth="1"/>
    <col min="6" max="6" width="18.28515625" customWidth="1"/>
    <col min="7" max="7" width="12.85546875" customWidth="1"/>
  </cols>
  <sheetData>
    <row r="1" spans="1:14">
      <c r="A1" s="6"/>
      <c r="B1" s="6"/>
      <c r="C1" s="6"/>
      <c r="D1" s="6"/>
      <c r="E1" s="6"/>
      <c r="F1" s="6"/>
      <c r="M1" s="3"/>
      <c r="N1" s="3"/>
    </row>
    <row r="2" spans="1:14">
      <c r="A2" s="6"/>
      <c r="B2" s="6"/>
      <c r="C2" s="6"/>
      <c r="D2" s="6"/>
      <c r="E2" s="6"/>
      <c r="F2" s="6"/>
      <c r="M2" s="3"/>
      <c r="N2" s="3"/>
    </row>
    <row r="3" spans="1:14">
      <c r="A3" s="6"/>
      <c r="B3" s="6"/>
      <c r="C3" s="6"/>
      <c r="D3" s="6"/>
      <c r="E3" s="6"/>
      <c r="F3" s="6"/>
      <c r="M3" s="3"/>
      <c r="N3" s="3"/>
    </row>
    <row r="4" spans="1:14">
      <c r="A4" s="6"/>
      <c r="B4" s="6"/>
      <c r="C4" s="6"/>
      <c r="D4" s="6"/>
      <c r="E4" s="6"/>
      <c r="F4" s="6"/>
      <c r="M4" s="3"/>
      <c r="N4" s="3"/>
    </row>
    <row r="5" spans="1:14">
      <c r="A5" s="6"/>
      <c r="B5" s="6"/>
      <c r="C5" s="6"/>
      <c r="D5" s="6"/>
      <c r="E5" s="6"/>
      <c r="F5" s="6"/>
      <c r="M5" s="3"/>
      <c r="N5" s="3"/>
    </row>
    <row r="6" spans="1:14">
      <c r="A6" s="6"/>
      <c r="B6" s="6"/>
      <c r="C6" s="6"/>
      <c r="D6" s="6"/>
      <c r="E6" s="6"/>
      <c r="F6" s="6"/>
      <c r="G6" s="1"/>
    </row>
    <row r="7" spans="1:14">
      <c r="A7" s="6"/>
      <c r="B7" s="6"/>
      <c r="C7" s="6"/>
      <c r="D7" s="6"/>
      <c r="E7" s="6"/>
      <c r="F7" s="6"/>
    </row>
    <row r="8" spans="1:14" ht="15.75">
      <c r="A8" s="6"/>
      <c r="B8" s="6"/>
      <c r="C8" s="6"/>
      <c r="D8" s="232"/>
      <c r="E8" s="6"/>
      <c r="F8" s="132"/>
    </row>
    <row r="9" spans="1:14">
      <c r="A9" s="301"/>
      <c r="B9" s="301"/>
      <c r="C9" s="301"/>
      <c r="D9" s="301"/>
      <c r="E9" s="301"/>
      <c r="F9" s="301"/>
    </row>
    <row r="10" spans="1:14" ht="18">
      <c r="A10" s="302" t="s">
        <v>94</v>
      </c>
      <c r="B10" s="302"/>
      <c r="C10" s="302"/>
      <c r="D10" s="302"/>
      <c r="E10" s="302"/>
      <c r="F10" s="302"/>
    </row>
    <row r="11" spans="1:14">
      <c r="A11" s="6"/>
      <c r="B11" s="6"/>
      <c r="C11" s="6"/>
      <c r="D11" s="7"/>
      <c r="E11" s="303"/>
      <c r="F11" s="303"/>
    </row>
    <row r="12" spans="1:14">
      <c r="A12" s="6"/>
      <c r="B12" s="6"/>
      <c r="C12" s="6"/>
      <c r="D12" s="6"/>
      <c r="E12" s="6"/>
      <c r="F12" s="132"/>
    </row>
    <row r="13" spans="1:14">
      <c r="A13" s="8"/>
      <c r="B13" s="8"/>
      <c r="C13" s="8"/>
      <c r="D13" s="6"/>
      <c r="E13" s="8"/>
      <c r="F13" s="257"/>
    </row>
    <row r="14" spans="1:14">
      <c r="A14" s="9" t="s">
        <v>117</v>
      </c>
      <c r="B14" s="6"/>
      <c r="C14" s="6"/>
      <c r="D14" s="6"/>
      <c r="E14" s="304" t="s">
        <v>5</v>
      </c>
      <c r="F14" s="305"/>
    </row>
    <row r="15" spans="1:14">
      <c r="A15" s="9" t="s">
        <v>116</v>
      </c>
      <c r="B15" s="6"/>
      <c r="C15" s="6"/>
      <c r="D15" s="6"/>
      <c r="E15" s="9" t="s">
        <v>7</v>
      </c>
      <c r="F15" s="213"/>
    </row>
    <row r="16" spans="1:14" ht="14.25" customHeight="1">
      <c r="A16" s="233" t="s">
        <v>130</v>
      </c>
      <c r="B16" s="11"/>
      <c r="C16" s="12"/>
      <c r="D16" s="6"/>
      <c r="E16" s="9" t="s">
        <v>8</v>
      </c>
      <c r="F16" s="213"/>
    </row>
    <row r="17" spans="1:6">
      <c r="A17" s="9" t="s">
        <v>131</v>
      </c>
      <c r="B17" s="6"/>
      <c r="C17" s="6"/>
      <c r="D17" s="6"/>
      <c r="E17" s="13" t="s">
        <v>9</v>
      </c>
      <c r="F17" s="234"/>
    </row>
    <row r="18" spans="1:6">
      <c r="A18" s="13"/>
      <c r="B18" s="241"/>
      <c r="C18" s="158"/>
      <c r="D18" s="158">
        <v>1</v>
      </c>
      <c r="E18" s="158"/>
      <c r="F18" s="240"/>
    </row>
    <row r="19" spans="1:6">
      <c r="A19" s="239"/>
      <c r="B19" s="158"/>
      <c r="C19" s="158"/>
      <c r="D19" s="158"/>
      <c r="E19" s="158"/>
      <c r="F19" s="240"/>
    </row>
    <row r="20" spans="1:6" ht="15.75">
      <c r="A20" s="307" t="s">
        <v>95</v>
      </c>
      <c r="B20" s="307"/>
      <c r="C20" s="307"/>
      <c r="D20" s="307" t="s">
        <v>96</v>
      </c>
      <c r="E20" s="194"/>
      <c r="F20" s="309" t="s">
        <v>97</v>
      </c>
    </row>
    <row r="21" spans="1:6" ht="15.75">
      <c r="A21" s="307"/>
      <c r="B21" s="307"/>
      <c r="C21" s="307"/>
      <c r="D21" s="307"/>
      <c r="E21" s="194" t="s">
        <v>98</v>
      </c>
      <c r="F21" s="309"/>
    </row>
    <row r="22" spans="1:6" ht="15.75">
      <c r="A22" s="306" t="s">
        <v>12</v>
      </c>
      <c r="B22" s="306"/>
      <c r="C22" s="306"/>
      <c r="D22" s="308"/>
      <c r="E22" s="195"/>
      <c r="F22" s="256" t="s">
        <v>99</v>
      </c>
    </row>
    <row r="23" spans="1:6" ht="26.25" thickBot="1">
      <c r="A23" s="14" t="s">
        <v>100</v>
      </c>
      <c r="B23" s="15" t="s">
        <v>101</v>
      </c>
      <c r="C23" s="15" t="s">
        <v>25</v>
      </c>
      <c r="D23" s="242" t="s">
        <v>27</v>
      </c>
      <c r="E23" s="243" t="s">
        <v>28</v>
      </c>
      <c r="F23" s="244"/>
    </row>
    <row r="24" spans="1:6" ht="18.75">
      <c r="A24" s="21">
        <v>1</v>
      </c>
      <c r="B24" s="16"/>
      <c r="C24" s="17"/>
      <c r="D24" s="18" t="s">
        <v>102</v>
      </c>
      <c r="E24" s="19"/>
      <c r="F24" s="235">
        <v>5429689</v>
      </c>
    </row>
    <row r="25" spans="1:6" ht="18.75">
      <c r="A25" s="21"/>
      <c r="B25" s="20">
        <v>1</v>
      </c>
      <c r="C25" s="21"/>
      <c r="D25" s="22" t="s">
        <v>103</v>
      </c>
      <c r="E25" s="23"/>
      <c r="F25" s="235">
        <f>+F24</f>
        <v>5429689</v>
      </c>
    </row>
    <row r="26" spans="1:6" ht="18.75">
      <c r="A26" s="21"/>
      <c r="B26" s="24"/>
      <c r="C26" s="21">
        <v>61</v>
      </c>
      <c r="D26" s="22" t="s">
        <v>104</v>
      </c>
      <c r="E26" s="23">
        <v>9992</v>
      </c>
      <c r="F26" s="236">
        <v>1660458</v>
      </c>
    </row>
    <row r="27" spans="1:6" ht="18.75">
      <c r="A27" s="21"/>
      <c r="B27" s="24"/>
      <c r="C27" s="21">
        <v>62</v>
      </c>
      <c r="D27" s="22" t="s">
        <v>105</v>
      </c>
      <c r="E27" s="23">
        <v>9992</v>
      </c>
      <c r="F27" s="236">
        <v>3769231</v>
      </c>
    </row>
    <row r="28" spans="1:6" ht="18.75">
      <c r="A28" s="21">
        <v>1</v>
      </c>
      <c r="B28" s="24"/>
      <c r="C28" s="21"/>
      <c r="D28" s="18" t="s">
        <v>106</v>
      </c>
      <c r="E28" s="23"/>
      <c r="F28" s="235"/>
    </row>
    <row r="29" spans="1:6" ht="18.75">
      <c r="A29" s="21"/>
      <c r="B29" s="24">
        <v>1</v>
      </c>
      <c r="C29" s="21"/>
      <c r="D29" s="22" t="s">
        <v>107</v>
      </c>
      <c r="E29" s="23"/>
      <c r="F29" s="236"/>
    </row>
    <row r="30" spans="1:6" ht="18.75">
      <c r="A30" s="21"/>
      <c r="B30" s="24"/>
      <c r="C30" s="21">
        <v>9</v>
      </c>
      <c r="D30" s="22" t="s">
        <v>106</v>
      </c>
      <c r="E30" s="23"/>
      <c r="F30" s="236"/>
    </row>
    <row r="31" spans="1:6" ht="18.75">
      <c r="A31" s="21"/>
      <c r="B31" s="24"/>
      <c r="C31" s="21"/>
      <c r="D31" s="22" t="s">
        <v>108</v>
      </c>
      <c r="E31" s="23">
        <v>9998</v>
      </c>
      <c r="F31" s="237"/>
    </row>
    <row r="32" spans="1:6" ht="18.75">
      <c r="A32" s="21"/>
      <c r="B32" s="24"/>
      <c r="C32" s="21"/>
      <c r="D32" s="22" t="s">
        <v>108</v>
      </c>
      <c r="E32" s="23"/>
      <c r="F32" s="238"/>
    </row>
    <row r="33" spans="1:7" ht="18.75">
      <c r="A33" s="21"/>
      <c r="B33" s="24"/>
      <c r="C33" s="21"/>
      <c r="D33" s="22" t="s">
        <v>109</v>
      </c>
      <c r="E33" s="23"/>
      <c r="F33" s="238"/>
    </row>
    <row r="34" spans="1:7" ht="18.75">
      <c r="A34" s="21"/>
      <c r="B34" s="24"/>
      <c r="C34" s="21"/>
      <c r="D34" s="22" t="s">
        <v>110</v>
      </c>
      <c r="E34" s="23"/>
      <c r="F34" s="238"/>
    </row>
    <row r="35" spans="1:7" ht="18.75">
      <c r="A35" s="21">
        <v>3</v>
      </c>
      <c r="B35" s="24"/>
      <c r="C35" s="21"/>
      <c r="D35" s="141" t="s">
        <v>123</v>
      </c>
      <c r="E35" s="23"/>
      <c r="F35" s="235"/>
    </row>
    <row r="36" spans="1:7" ht="18.75">
      <c r="A36" s="21"/>
      <c r="B36" s="24">
        <v>11</v>
      </c>
      <c r="C36" s="21">
        <v>11</v>
      </c>
      <c r="D36" s="22" t="s">
        <v>111</v>
      </c>
      <c r="E36" s="23"/>
      <c r="F36" s="236"/>
    </row>
    <row r="37" spans="1:7" ht="18.75">
      <c r="A37" s="21">
        <v>3</v>
      </c>
      <c r="B37" s="24"/>
      <c r="C37" s="21"/>
      <c r="D37" s="18" t="s">
        <v>112</v>
      </c>
      <c r="E37" s="25"/>
      <c r="F37" s="235"/>
    </row>
    <row r="38" spans="1:7" ht="18.75">
      <c r="A38" s="21"/>
      <c r="B38" s="24">
        <v>12</v>
      </c>
      <c r="C38" s="21"/>
      <c r="D38" s="22" t="s">
        <v>113</v>
      </c>
      <c r="E38" s="25"/>
      <c r="F38" s="235"/>
    </row>
    <row r="39" spans="1:7" ht="18.75">
      <c r="A39" s="250"/>
      <c r="B39" s="251"/>
      <c r="C39" s="250">
        <v>11</v>
      </c>
      <c r="D39" s="252" t="s">
        <v>114</v>
      </c>
      <c r="E39" s="253"/>
      <c r="F39" s="254"/>
    </row>
    <row r="40" spans="1:7" ht="18.75">
      <c r="A40" s="245"/>
      <c r="B40" s="246"/>
      <c r="C40" s="246"/>
      <c r="D40" s="247" t="s">
        <v>66</v>
      </c>
      <c r="E40" s="248"/>
      <c r="F40" s="249">
        <f>+F24+F35+F37</f>
        <v>5429689</v>
      </c>
      <c r="G40" s="26"/>
    </row>
    <row r="41" spans="1:7">
      <c r="A41" s="255"/>
      <c r="B41" s="6"/>
      <c r="C41" s="6"/>
      <c r="D41" s="6"/>
      <c r="E41" s="6"/>
      <c r="F41" s="167"/>
    </row>
    <row r="42" spans="1:7">
      <c r="A42" s="217"/>
      <c r="B42" s="6"/>
      <c r="C42" s="6"/>
      <c r="D42" s="6"/>
      <c r="E42" s="6"/>
      <c r="F42" s="167"/>
    </row>
    <row r="43" spans="1:7">
      <c r="A43" s="217"/>
      <c r="B43" s="6"/>
      <c r="C43" s="6"/>
      <c r="D43" s="6"/>
      <c r="E43" s="6"/>
      <c r="F43" s="167"/>
    </row>
    <row r="44" spans="1:7">
      <c r="A44" s="217"/>
      <c r="B44" s="6"/>
      <c r="C44" s="6"/>
      <c r="D44" s="6"/>
      <c r="E44" s="6"/>
      <c r="F44" s="167"/>
    </row>
    <row r="45" spans="1:7">
      <c r="A45" s="217"/>
      <c r="B45" s="6"/>
      <c r="C45" s="6"/>
      <c r="D45" s="6"/>
      <c r="E45" s="6"/>
      <c r="F45" s="167"/>
    </row>
    <row r="46" spans="1:7">
      <c r="A46" s="217"/>
      <c r="B46" s="6"/>
      <c r="C46" s="6"/>
      <c r="D46" s="6"/>
      <c r="E46" s="6"/>
      <c r="F46" s="167"/>
    </row>
    <row r="47" spans="1:7" ht="71.25" customHeight="1">
      <c r="A47" s="239"/>
      <c r="B47" s="258"/>
      <c r="C47" s="259"/>
      <c r="D47" s="260"/>
      <c r="E47" s="158"/>
      <c r="F47" s="196"/>
    </row>
    <row r="48" spans="1:7" ht="25.5" hidden="1" customHeight="1">
      <c r="B48" s="146"/>
      <c r="C48" s="143" t="s">
        <v>126</v>
      </c>
    </row>
    <row r="49" spans="3:5">
      <c r="C49" s="143"/>
    </row>
    <row r="52" spans="3:5" ht="15.75">
      <c r="C52" s="142"/>
      <c r="E52" s="145"/>
    </row>
    <row r="53" spans="3:5">
      <c r="C53" s="143"/>
    </row>
  </sheetData>
  <mergeCells count="8">
    <mergeCell ref="A9:F9"/>
    <mergeCell ref="A10:F10"/>
    <mergeCell ref="E11:F11"/>
    <mergeCell ref="E14:F14"/>
    <mergeCell ref="A22:C22"/>
    <mergeCell ref="D20:D22"/>
    <mergeCell ref="F20:F21"/>
    <mergeCell ref="A20:C21"/>
  </mergeCells>
  <pageMargins left="0.88" right="0.51" top="0.28999999999999998" bottom="0.5" header="0" footer="0.5"/>
  <pageSetup scale="84" orientation="portrait" r:id="rId1"/>
  <headerFooter alignWithMargins="0"/>
  <ignoredErrors>
    <ignoredError sqref="E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EJEC. NOV. (2)</vt:lpstr>
      <vt:lpstr>EJEC.ENERO</vt:lpstr>
      <vt:lpstr>BAL. </vt:lpstr>
      <vt:lpstr>C X P </vt:lpstr>
      <vt:lpstr>C.Y BCO.</vt:lpstr>
      <vt:lpstr>INGRESOS</vt:lpstr>
      <vt:lpstr>'BAL. '!Área_de_impresión</vt:lpstr>
      <vt:lpstr>'C X P '!Área_de_impresión</vt:lpstr>
      <vt:lpstr>'C.Y BCO.'!Área_de_impresión</vt:lpstr>
      <vt:lpstr>'EJEC. NOV. (2)'!Área_de_impresión</vt:lpstr>
      <vt:lpstr>EJEC.ENERO!Área_de_impresión</vt:lpstr>
      <vt:lpstr>INGRESOS!Área_de_impresión</vt:lpstr>
    </vt:vector>
  </TitlesOfParts>
  <Company>COMPUTOS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Jhonny Lorenzo</cp:lastModifiedBy>
  <cp:lastPrinted>2022-03-17T16:31:36Z</cp:lastPrinted>
  <dcterms:created xsi:type="dcterms:W3CDTF">2004-03-08T17:15:00Z</dcterms:created>
  <dcterms:modified xsi:type="dcterms:W3CDTF">2022-04-11T18:31:15Z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1033-11.2.0.10265</vt:lpwstr>
  </property>
  <property fmtid="{D5CDD505-2E9C-101B-9397-08002B2CF9AE}" pid="3" name="ICV">
    <vt:lpwstr>14F4FE8E6F0B4375AC0A025F6C116BAE</vt:lpwstr>
  </property>
</Properties>
</file>