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D2CA1A18-70BB-415B-B894-2371032E83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P11" i="1" s="1"/>
  <c r="P12" i="1" s="1"/>
  <c r="J15" i="1"/>
  <c r="P15" i="1" s="1"/>
  <c r="J18" i="1"/>
  <c r="J19" i="1" s="1"/>
  <c r="J22" i="1"/>
  <c r="J23" i="1" s="1"/>
  <c r="J39" i="1"/>
  <c r="P39" i="1" s="1"/>
  <c r="J38" i="1"/>
  <c r="J40" i="1" s="1"/>
  <c r="J42" i="1"/>
  <c r="N42" i="1" s="1"/>
  <c r="N43" i="1" s="1"/>
  <c r="J46" i="1"/>
  <c r="N46" i="1" s="1"/>
  <c r="M47" i="1"/>
  <c r="L47" i="1"/>
  <c r="K47" i="1"/>
  <c r="I47" i="1"/>
  <c r="H47" i="1"/>
  <c r="G47" i="1"/>
  <c r="F47" i="1"/>
  <c r="E47" i="1"/>
  <c r="M16" i="1"/>
  <c r="Q18" i="1"/>
  <c r="Q19" i="1" s="1"/>
  <c r="Q45" i="1"/>
  <c r="Q42" i="1"/>
  <c r="Q43" i="1" s="1"/>
  <c r="Q39" i="1"/>
  <c r="Q38" i="1"/>
  <c r="Q46" i="1"/>
  <c r="Q22" i="1"/>
  <c r="Q21" i="1"/>
  <c r="Q15" i="1"/>
  <c r="Q14" i="1"/>
  <c r="Q11" i="1"/>
  <c r="Q12" i="1" s="1"/>
  <c r="O39" i="1"/>
  <c r="N39" i="1"/>
  <c r="M40" i="1"/>
  <c r="L40" i="1"/>
  <c r="K40" i="1"/>
  <c r="I40" i="1"/>
  <c r="H40" i="1"/>
  <c r="G40" i="1"/>
  <c r="F40" i="1"/>
  <c r="E40" i="1"/>
  <c r="O38" i="1"/>
  <c r="N38" i="1"/>
  <c r="P45" i="1"/>
  <c r="O45" i="1"/>
  <c r="N45" i="1"/>
  <c r="P42" i="1"/>
  <c r="P43" i="1" s="1"/>
  <c r="O42" i="1"/>
  <c r="O43" i="1" s="1"/>
  <c r="L43" i="1"/>
  <c r="K43" i="1"/>
  <c r="I43" i="1"/>
  <c r="H43" i="1"/>
  <c r="G43" i="1"/>
  <c r="F43" i="1"/>
  <c r="E43" i="1"/>
  <c r="L12" i="1"/>
  <c r="K12" i="1"/>
  <c r="I12" i="1"/>
  <c r="H12" i="1"/>
  <c r="G12" i="1"/>
  <c r="F12" i="1"/>
  <c r="E12" i="1"/>
  <c r="O11" i="1"/>
  <c r="O12" i="1" s="1"/>
  <c r="N11" i="1"/>
  <c r="N12" i="1" s="1"/>
  <c r="P46" i="1"/>
  <c r="O46" i="1"/>
  <c r="L23" i="1"/>
  <c r="K23" i="1"/>
  <c r="I23" i="1"/>
  <c r="H23" i="1"/>
  <c r="G23" i="1"/>
  <c r="F23" i="1"/>
  <c r="E23" i="1"/>
  <c r="O22" i="1"/>
  <c r="N22" i="1"/>
  <c r="P21" i="1"/>
  <c r="O21" i="1"/>
  <c r="N21" i="1"/>
  <c r="M19" i="1"/>
  <c r="L19" i="1"/>
  <c r="K19" i="1"/>
  <c r="I19" i="1"/>
  <c r="H19" i="1"/>
  <c r="G19" i="1"/>
  <c r="F19" i="1"/>
  <c r="E19" i="1"/>
  <c r="O18" i="1"/>
  <c r="N18" i="1"/>
  <c r="P37" i="1"/>
  <c r="O37" i="1"/>
  <c r="N37" i="1"/>
  <c r="L16" i="1"/>
  <c r="K16" i="1"/>
  <c r="I16" i="1"/>
  <c r="H16" i="1"/>
  <c r="G16" i="1"/>
  <c r="F16" i="1"/>
  <c r="E16" i="1"/>
  <c r="O15" i="1"/>
  <c r="N15" i="1"/>
  <c r="P14" i="1"/>
  <c r="O14" i="1"/>
  <c r="N14" i="1"/>
  <c r="J12" i="1" l="1"/>
  <c r="J16" i="1"/>
  <c r="P18" i="1"/>
  <c r="P19" i="1" s="1"/>
  <c r="P22" i="1"/>
  <c r="P23" i="1" s="1"/>
  <c r="P38" i="1"/>
  <c r="P40" i="1" s="1"/>
  <c r="J43" i="1"/>
  <c r="J47" i="1"/>
  <c r="F48" i="1"/>
  <c r="H48" i="1"/>
  <c r="E48" i="1"/>
  <c r="I48" i="1"/>
  <c r="K48" i="1"/>
  <c r="L48" i="1"/>
  <c r="M48" i="1"/>
  <c r="G48" i="1"/>
  <c r="O40" i="1"/>
  <c r="N47" i="1"/>
  <c r="O47" i="1"/>
  <c r="P47" i="1"/>
  <c r="Q47" i="1"/>
  <c r="Q40" i="1"/>
  <c r="Q23" i="1"/>
  <c r="Q16" i="1"/>
  <c r="N40" i="1"/>
  <c r="P16" i="1"/>
  <c r="O16" i="1"/>
  <c r="N19" i="1"/>
  <c r="N16" i="1"/>
  <c r="O19" i="1"/>
  <c r="O23" i="1"/>
  <c r="N23" i="1"/>
  <c r="J48" i="1" l="1"/>
  <c r="O48" i="1"/>
  <c r="P48" i="1"/>
  <c r="N48" i="1"/>
  <c r="Q48" i="1"/>
</calcChain>
</file>

<file path=xl/sharedStrings.xml><?xml version="1.0" encoding="utf-8"?>
<sst xmlns="http://schemas.openxmlformats.org/spreadsheetml/2006/main" count="146" uniqueCount="95">
  <si>
    <t>INSTITUTO AZUCARERO DOMINICANO</t>
  </si>
  <si>
    <t>INAZUCAR</t>
  </si>
  <si>
    <t xml:space="preserve">     CAPITULO: 5112</t>
  </si>
  <si>
    <t>DAF:01          UE:0001</t>
  </si>
  <si>
    <t>PROGRAMA:11</t>
  </si>
  <si>
    <t>PROYECTO:0</t>
  </si>
  <si>
    <t xml:space="preserve">     ACT:0001</t>
  </si>
  <si>
    <t>CUENTA:2.1.1.2.08</t>
  </si>
  <si>
    <t>FONDO:0100</t>
  </si>
  <si>
    <t>NOMBRE</t>
  </si>
  <si>
    <t>CARGO</t>
  </si>
  <si>
    <t>ESTATUS</t>
  </si>
  <si>
    <t>SUELDO BRUTO (RD$)</t>
  </si>
  <si>
    <t>SEGURIDAD SOCIAL (Ley 87-01)</t>
  </si>
  <si>
    <t>TOTAL RETENCIONES</t>
  </si>
  <si>
    <t>SUELDO BRUTO  (RD$)</t>
  </si>
  <si>
    <t>FECHA   DE    INICIO</t>
  </si>
  <si>
    <t>FECHA   DE    VENCIMIENTO</t>
  </si>
  <si>
    <t>SEXO</t>
  </si>
  <si>
    <t>SEGURO DE PENSION          (9.97%)</t>
  </si>
  <si>
    <t>SEGURO DE SALUD        (10.13%) (3*)</t>
  </si>
  <si>
    <t>REGISTRO DEPENDIENTE ADICIONAL        (4*)</t>
  </si>
  <si>
    <t>SUBTOTAL TSS</t>
  </si>
  <si>
    <t>DEDUCION EMPLEADO</t>
  </si>
  <si>
    <t>APORTES PATRONAL</t>
  </si>
  <si>
    <t>EMPLEADO
(2.87%)</t>
  </si>
  <si>
    <t>PATRONAL (7.10%)</t>
  </si>
  <si>
    <t>EMPLEADO (3.04%)</t>
  </si>
  <si>
    <t>PATRONAL (7.09%)</t>
  </si>
  <si>
    <t>DIVISION DE RECURSOS HUMANOS</t>
  </si>
  <si>
    <t>ANNY ROSARIO CORREA PEÑA</t>
  </si>
  <si>
    <t>ENC. DIVISION RECURSOS HUMANOS</t>
  </si>
  <si>
    <t>F</t>
  </si>
  <si>
    <t>CARRERA ADMINISTRATIVA</t>
  </si>
  <si>
    <t>LUIS HIGINIO DIAZ PUJOLS</t>
  </si>
  <si>
    <t>TECNICO DE NOMINA</t>
  </si>
  <si>
    <t>M</t>
  </si>
  <si>
    <t>SUB-TOTAL</t>
  </si>
  <si>
    <t>ISAAC TERRERO SANCHEZ</t>
  </si>
  <si>
    <t>-</t>
  </si>
  <si>
    <t>SECCION JURIDICA</t>
  </si>
  <si>
    <t>ARSENIO MERCADO PICHARDO</t>
  </si>
  <si>
    <t>ENC. SECCION JURIDICA</t>
  </si>
  <si>
    <t>WILLIAM DOMINGO AMPARO FABIAN</t>
  </si>
  <si>
    <t>PARALEGAL</t>
  </si>
  <si>
    <t>ERIKA ELIZABETH PEGUERO</t>
  </si>
  <si>
    <t>ANALISTA DE DOCUMENTACION</t>
  </si>
  <si>
    <t>IMPUESTO  S/R       (Ley 11-92)
(1*)</t>
  </si>
  <si>
    <t>FECHA  DE    INICIO</t>
  </si>
  <si>
    <t>SEGURO DE PENSION   (9.97%)</t>
  </si>
  <si>
    <t>SEGURO DE SALUD  (10.13%)      (3*)</t>
  </si>
  <si>
    <t>REGISTRO DEPENDIENTE ADICIONAL  (4*)</t>
  </si>
  <si>
    <t>TOTAL GENERAL</t>
  </si>
  <si>
    <t>SECCION 1F: PIE DEL DOCUMENTO</t>
  </si>
  <si>
    <t>OBSERVACIONES :</t>
  </si>
  <si>
    <t>(1*) Deduccion directa en declaracion ISR empleados del SUIRPLUS. Rentas hasta RD$416,220.00 estan exentas</t>
  </si>
  <si>
    <t>(2*) Salario cotizable hasta RD$162,625.00, deducion directa de la declaracion TSS del SUIRPLUS.</t>
  </si>
  <si>
    <t>(3*) Salario cotizable hasta RD$325,250.00, deduccion directa de la declaracion TSS del SUIRPLUS.</t>
  </si>
  <si>
    <t>Respons. Unidad Ejecutora</t>
  </si>
  <si>
    <t>Responsable de Registro</t>
  </si>
  <si>
    <t>Director INAZUCAR</t>
  </si>
  <si>
    <t>Lic. Miguel A. Cabrera</t>
  </si>
  <si>
    <t>Licda. Anny Rosario Correa Pena</t>
  </si>
  <si>
    <t>Lic. Maximo Perez Perez</t>
  </si>
  <si>
    <t>Enc. Dpto. Administrativo Financiero</t>
  </si>
  <si>
    <t>Enc. Division Recursos Humanos</t>
  </si>
  <si>
    <t xml:space="preserve">Director Ejecutivo </t>
  </si>
  <si>
    <t>DIRECCION EJECUTIVA</t>
  </si>
  <si>
    <t>YSAAC JULIO VARGAS CASTILLO</t>
  </si>
  <si>
    <t>TECN. OFIC. ACCESO A LA INFORMACION</t>
  </si>
  <si>
    <t>SECCION DE TECNOLOGIA DE LA INFORMACION Y COMUNICACIONES</t>
  </si>
  <si>
    <t>ORLANDO MENDEZ HERNANDEZ</t>
  </si>
  <si>
    <t>ENC. TECNOLOGIA Y COMUNICACIONES</t>
  </si>
  <si>
    <t>JHONNY MINIÑO LORENZO ALCANTARA</t>
  </si>
  <si>
    <t>SECCION CONTABILIDAD</t>
  </si>
  <si>
    <t>ENC. DE CONTABILIDAD</t>
  </si>
  <si>
    <t>DEPTO. DE ESTUDIOS Y POLITICA  DE DIVERSIFICACION AZUCARERA</t>
  </si>
  <si>
    <t>ENC. DEPTO. DE ESTUDIOS Y POLITICA  DE DIVERSIFICACION AZUCARERA</t>
  </si>
  <si>
    <t>DIVISION DE PLANIFICACION Y DESARROLLO</t>
  </si>
  <si>
    <t xml:space="preserve">MERCEDES ALONZO DE LEON </t>
  </si>
  <si>
    <t>ENC. PLANIFICACION Y DESARROLLO</t>
  </si>
  <si>
    <t>GLEN GUERRERO NUÑEZ</t>
  </si>
  <si>
    <t>ANALISTA UNIDAD ESTADISTICA</t>
  </si>
  <si>
    <t>ARCP/LHDP</t>
  </si>
  <si>
    <t>JOSE ANTONIO RIVERA NUÑEZ</t>
  </si>
  <si>
    <t>ANALISTA DE ESTUDIOS AZUCARERO</t>
  </si>
  <si>
    <t>SEGURO SAVICA   /ASP INAZUCAR</t>
  </si>
  <si>
    <t>(4*) Deduccion directa declaracion TSS del SUIRPLUS por registro de dependientes adicionales al SDSS, RD$1,715.46 por cada dependiente adicional registrado.</t>
  </si>
  <si>
    <t>IMPUESTO S/R            (Ley 11-92)
(1*)</t>
  </si>
  <si>
    <t xml:space="preserve">           SUBPROGRAMA:02</t>
  </si>
  <si>
    <t xml:space="preserve">        SUBPROGRAMA:02</t>
  </si>
  <si>
    <t xml:space="preserve">                                            CONCEPTO: PAGO SUELDO NOMINA TEMPORAL CORRESPONDIENTE AL MES DE MARZO 2025</t>
  </si>
  <si>
    <t xml:space="preserve">                                             CONCEPTO: PAGO SUELDO NOMINA TEMPORAL CORRESPONDIENTE AL MES DE MARZO  2025</t>
  </si>
  <si>
    <t>Firmas Autorizadas para el documento de Gasto No. 2025-5112-01-01-0001-156</t>
  </si>
  <si>
    <t>RIESGO LABORAL (1.1%) (2*)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</si>
</sst>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"/>
      <color rgb="FFFF0000"/>
      <name val="Aptos Narrow"/>
      <family val="2"/>
    </font>
    <font>
      <sz val="11"/>
      <color theme="1"/>
      <name val="Aptos Narrow"/>
      <family val="2"/>
    </font>
    <font>
      <b/>
      <sz val="5"/>
      <color rgb="FF000000"/>
      <name val="Aptos Narrow"/>
      <family val="2"/>
    </font>
    <font>
      <sz val="5"/>
      <color rgb="FF000000"/>
      <name val="Aptos Narrow"/>
      <family val="2"/>
    </font>
    <font>
      <b/>
      <sz val="5"/>
      <name val="Aptos Narrow"/>
      <family val="2"/>
    </font>
    <font>
      <b/>
      <sz val="3"/>
      <name val="Aptos Narrow"/>
      <family val="2"/>
    </font>
    <font>
      <sz val="3"/>
      <name val="Aptos Narrow"/>
      <family val="2"/>
    </font>
    <font>
      <sz val="3"/>
      <color rgb="FF000000"/>
      <name val="Aptos Narrow"/>
      <family val="2"/>
    </font>
    <font>
      <b/>
      <sz val="3"/>
      <color rgb="FF000000"/>
      <name val="Aptos Narrow"/>
      <family val="2"/>
    </font>
    <font>
      <b/>
      <sz val="3"/>
      <color theme="1"/>
      <name val="Aptos Narrow"/>
      <family val="2"/>
    </font>
    <font>
      <sz val="10"/>
      <color rgb="FF000000"/>
      <name val="Aptos Narrow"/>
      <family val="2"/>
    </font>
    <font>
      <b/>
      <sz val="5"/>
      <color theme="1"/>
      <name val="Aptos Narrow"/>
      <family val="2"/>
    </font>
    <font>
      <sz val="5"/>
      <color theme="1"/>
      <name val="Aptos Narrow"/>
      <family val="2"/>
    </font>
    <font>
      <b/>
      <sz val="4"/>
      <color theme="1"/>
      <name val="Aptos Narrow"/>
      <family val="2"/>
    </font>
    <font>
      <sz val="4"/>
      <color theme="1"/>
      <name val="Aptos Narrow"/>
      <family val="2"/>
    </font>
    <font>
      <sz val="2.5"/>
      <color rgb="FF000000"/>
      <name val="Aptos Narrow"/>
      <family val="2"/>
    </font>
    <font>
      <b/>
      <sz val="2.5"/>
      <color rgb="FF000000"/>
      <name val="Aptos Narrow"/>
      <family val="2"/>
    </font>
    <font>
      <b/>
      <sz val="3.5"/>
      <color rgb="FF000000"/>
      <name val="Aptos Narrow"/>
      <family val="2"/>
    </font>
    <font>
      <b/>
      <sz val="4"/>
      <color rgb="FF000000"/>
      <name val="Aptos Narrow"/>
      <family val="2"/>
    </font>
    <font>
      <sz val="4"/>
      <color rgb="FF000000"/>
      <name val="Aptos Narrow"/>
      <family val="2"/>
    </font>
    <font>
      <sz val="6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0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65" fontId="8" fillId="0" borderId="0" xfId="1" applyNumberFormat="1" applyFont="1" applyBorder="1" applyAlignment="1">
      <alignment horizontal="right" vertical="center" wrapText="1"/>
    </xf>
    <xf numFmtId="4" fontId="8" fillId="2" borderId="0" xfId="0" applyNumberFormat="1" applyFont="1" applyFill="1" applyAlignment="1">
      <alignment horizontal="right" vertical="center" shrinkToFit="1"/>
    </xf>
    <xf numFmtId="2" fontId="8" fillId="2" borderId="0" xfId="0" applyNumberFormat="1" applyFont="1" applyFill="1" applyAlignment="1">
      <alignment horizontal="right" vertical="center" shrinkToFit="1"/>
    </xf>
    <xf numFmtId="4" fontId="9" fillId="2" borderId="0" xfId="0" applyNumberFormat="1" applyFont="1" applyFill="1" applyAlignment="1">
      <alignment horizontal="right" vertical="center" shrinkToFit="1"/>
    </xf>
    <xf numFmtId="165" fontId="9" fillId="2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Alignment="1">
      <alignment horizontal="center" vertical="center"/>
    </xf>
    <xf numFmtId="0" fontId="7" fillId="5" borderId="0" xfId="0" applyFont="1" applyFill="1" applyAlignment="1">
      <alignment horizontal="left" wrapText="1"/>
    </xf>
    <xf numFmtId="0" fontId="7" fillId="5" borderId="0" xfId="0" applyFont="1" applyFill="1" applyAlignment="1">
      <alignment horizontal="center" wrapText="1"/>
    </xf>
    <xf numFmtId="165" fontId="7" fillId="5" borderId="0" xfId="0" applyNumberFormat="1" applyFont="1" applyFill="1" applyAlignment="1">
      <alignment horizontal="right" wrapText="1"/>
    </xf>
    <xf numFmtId="165" fontId="10" fillId="5" borderId="0" xfId="0" applyNumberFormat="1" applyFont="1" applyFill="1" applyAlignment="1">
      <alignment horizontal="right" wrapText="1"/>
    </xf>
    <xf numFmtId="4" fontId="7" fillId="5" borderId="0" xfId="0" applyNumberFormat="1" applyFont="1" applyFill="1" applyAlignment="1">
      <alignment horizontal="right" wrapText="1"/>
    </xf>
    <xf numFmtId="2" fontId="7" fillId="5" borderId="0" xfId="0" applyNumberFormat="1" applyFont="1" applyFill="1" applyAlignment="1">
      <alignment horizontal="right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right" vertical="center" wrapText="1" shrinkToFit="1"/>
    </xf>
    <xf numFmtId="2" fontId="8" fillId="2" borderId="0" xfId="0" applyNumberFormat="1" applyFont="1" applyFill="1" applyAlignment="1">
      <alignment horizontal="right" vertical="center" wrapText="1" shrinkToFit="1"/>
    </xf>
    <xf numFmtId="4" fontId="9" fillId="2" borderId="0" xfId="0" applyNumberFormat="1" applyFont="1" applyFill="1" applyAlignment="1">
      <alignment horizontal="right" vertical="center" wrapText="1" shrinkToFit="1"/>
    </xf>
    <xf numFmtId="14" fontId="9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0" xfId="0" applyFont="1"/>
    <xf numFmtId="165" fontId="8" fillId="0" borderId="0" xfId="1" applyNumberFormat="1" applyFont="1" applyBorder="1" applyAlignment="1">
      <alignment horizontal="center" vertical="center" wrapText="1"/>
    </xf>
    <xf numFmtId="0" fontId="12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/>
    </xf>
    <xf numFmtId="164" fontId="15" fillId="2" borderId="15" xfId="1" applyFont="1" applyFill="1" applyBorder="1" applyAlignment="1">
      <alignment horizontal="center" vertical="center"/>
    </xf>
    <xf numFmtId="165" fontId="11" fillId="2" borderId="15" xfId="0" applyNumberFormat="1" applyFont="1" applyFill="1" applyBorder="1" applyAlignment="1">
      <alignment horizontal="left" vertical="center"/>
    </xf>
    <xf numFmtId="165" fontId="15" fillId="2" borderId="15" xfId="0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2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8" fillId="4" borderId="15" xfId="0" applyFont="1" applyFill="1" applyBorder="1" applyAlignment="1">
      <alignment horizontal="center" vertical="top" wrapText="1"/>
    </xf>
    <xf numFmtId="0" fontId="22" fillId="0" borderId="0" xfId="0" applyFont="1"/>
    <xf numFmtId="0" fontId="9" fillId="2" borderId="0" xfId="0" applyFont="1" applyFill="1" applyAlignment="1">
      <alignment horizontal="right" vertical="center" shrinkToFit="1"/>
    </xf>
    <xf numFmtId="0" fontId="2" fillId="2" borderId="0" xfId="0" applyFont="1" applyFill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356686</xdr:colOff>
      <xdr:row>0</xdr:row>
      <xdr:rowOff>0</xdr:rowOff>
    </xdr:from>
    <xdr:to>
      <xdr:col>10</xdr:col>
      <xdr:colOff>168256</xdr:colOff>
      <xdr:row>0</xdr:row>
      <xdr:rowOff>492814</xdr:rowOff>
    </xdr:to>
    <xdr:pic>
      <xdr:nvPicPr>
        <xdr:cNvPr id="2" name="1 Imagen" descr="C:\Users\Alejandra Burgos\Desktop\presidenci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6902" y="0"/>
          <a:ext cx="1350153" cy="492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338401</xdr:colOff>
      <xdr:row>26</xdr:row>
      <xdr:rowOff>60614</xdr:rowOff>
    </xdr:from>
    <xdr:to>
      <xdr:col>10</xdr:col>
      <xdr:colOff>164255</xdr:colOff>
      <xdr:row>28</xdr:row>
      <xdr:rowOff>82471</xdr:rowOff>
    </xdr:to>
    <xdr:pic>
      <xdr:nvPicPr>
        <xdr:cNvPr id="3" name="2 Imagen" descr="C:\Users\Alejandra Burgos\Desktop\presidenci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8617" y="4489739"/>
          <a:ext cx="1364437" cy="511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57951</xdr:colOff>
      <xdr:row>55</xdr:row>
      <xdr:rowOff>4148</xdr:rowOff>
    </xdr:from>
    <xdr:to>
      <xdr:col>14</xdr:col>
      <xdr:colOff>256733</xdr:colOff>
      <xdr:row>55</xdr:row>
      <xdr:rowOff>4148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696212" y="8510387"/>
          <a:ext cx="89452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4022</xdr:colOff>
      <xdr:row>55</xdr:row>
      <xdr:rowOff>7</xdr:rowOff>
    </xdr:from>
    <xdr:to>
      <xdr:col>18</xdr:col>
      <xdr:colOff>335326</xdr:colOff>
      <xdr:row>55</xdr:row>
      <xdr:rowOff>7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946794" y="8506246"/>
          <a:ext cx="89452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4164</xdr:colOff>
      <xdr:row>54</xdr:row>
      <xdr:rowOff>91102</xdr:rowOff>
    </xdr:from>
    <xdr:to>
      <xdr:col>11</xdr:col>
      <xdr:colOff>12446</xdr:colOff>
      <xdr:row>54</xdr:row>
      <xdr:rowOff>91102</xdr:rowOff>
    </xdr:to>
    <xdr:cxnSp macro="">
      <xdr:nvCxnSpPr>
        <xdr:cNvPr id="8" name="7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449729" y="8605624"/>
          <a:ext cx="89452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"/>
  <sheetViews>
    <sheetView tabSelected="1" topLeftCell="B45" zoomScale="230" zoomScaleNormal="230" workbookViewId="0">
      <selection activeCell="D62" sqref="D62"/>
    </sheetView>
  </sheetViews>
  <sheetFormatPr baseColWidth="10" defaultRowHeight="14.5" x14ac:dyDescent="0.35"/>
  <cols>
    <col min="1" max="1" width="10.453125" customWidth="1"/>
    <col min="2" max="2" width="11.81640625" customWidth="1"/>
    <col min="3" max="3" width="3" customWidth="1"/>
    <col min="4" max="4" width="5.81640625" customWidth="1"/>
    <col min="5" max="5" width="5.1796875" customWidth="1"/>
    <col min="6" max="6" width="5.453125" customWidth="1"/>
    <col min="7" max="7" width="4.7265625" customWidth="1"/>
    <col min="8" max="8" width="4.453125" customWidth="1"/>
    <col min="9" max="9" width="4.54296875" customWidth="1"/>
    <col min="10" max="10" width="4" customWidth="1"/>
    <col min="11" max="11" width="4.7265625" customWidth="1"/>
    <col min="12" max="12" width="4.54296875" customWidth="1"/>
    <col min="13" max="13" width="5.453125" customWidth="1"/>
    <col min="14" max="14" width="5" customWidth="1"/>
    <col min="15" max="15" width="4.7265625" customWidth="1"/>
    <col min="16" max="17" width="5" customWidth="1"/>
    <col min="18" max="18" width="3.54296875" customWidth="1"/>
    <col min="19" max="19" width="5.54296875" customWidth="1"/>
  </cols>
  <sheetData>
    <row r="1" spans="1:19" ht="40" customHeight="1" x14ac:dyDescent="0.35"/>
    <row r="2" spans="1:19" ht="8.15" customHeight="1" x14ac:dyDescent="0.3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8.15" customHeight="1" x14ac:dyDescent="0.3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5.15" customHeight="1" x14ac:dyDescent="0.3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8.15" customHeight="1" x14ac:dyDescent="0.35">
      <c r="A5" s="3"/>
      <c r="B5" s="2" t="s">
        <v>91</v>
      </c>
      <c r="C5" s="3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0" customHeight="1" x14ac:dyDescent="0.35">
      <c r="A6" s="5" t="s">
        <v>2</v>
      </c>
      <c r="B6" s="6" t="s">
        <v>3</v>
      </c>
      <c r="C6" s="6"/>
      <c r="D6" s="7" t="s">
        <v>4</v>
      </c>
      <c r="E6" s="6" t="s">
        <v>89</v>
      </c>
      <c r="F6" s="6"/>
      <c r="G6" s="6"/>
      <c r="H6" s="6" t="s">
        <v>5</v>
      </c>
      <c r="I6" s="6"/>
      <c r="J6" s="8" t="s">
        <v>6</v>
      </c>
      <c r="K6" s="8"/>
      <c r="L6" s="6" t="s">
        <v>7</v>
      </c>
      <c r="M6" s="6"/>
      <c r="N6" s="6"/>
      <c r="O6" s="6" t="s">
        <v>8</v>
      </c>
      <c r="P6" s="6"/>
      <c r="Q6" s="6"/>
      <c r="R6" s="6"/>
      <c r="S6" s="9"/>
    </row>
    <row r="7" spans="1:19" ht="15" customHeight="1" x14ac:dyDescent="0.35">
      <c r="A7" s="70" t="s">
        <v>9</v>
      </c>
      <c r="B7" s="70" t="s">
        <v>10</v>
      </c>
      <c r="C7" s="10"/>
      <c r="D7" s="70" t="s">
        <v>11</v>
      </c>
      <c r="E7" s="70" t="s">
        <v>12</v>
      </c>
      <c r="F7" s="73" t="s">
        <v>88</v>
      </c>
      <c r="G7" s="74" t="s">
        <v>86</v>
      </c>
      <c r="H7" s="73" t="s">
        <v>13</v>
      </c>
      <c r="I7" s="73"/>
      <c r="J7" s="73"/>
      <c r="K7" s="73"/>
      <c r="L7" s="73"/>
      <c r="M7" s="73"/>
      <c r="N7" s="73"/>
      <c r="O7" s="73" t="s">
        <v>14</v>
      </c>
      <c r="P7" s="73"/>
      <c r="Q7" s="73" t="s">
        <v>15</v>
      </c>
      <c r="R7" s="73" t="s">
        <v>16</v>
      </c>
      <c r="S7" s="74" t="s">
        <v>17</v>
      </c>
    </row>
    <row r="8" spans="1:19" x14ac:dyDescent="0.35">
      <c r="A8" s="70"/>
      <c r="B8" s="71"/>
      <c r="C8" s="11" t="s">
        <v>18</v>
      </c>
      <c r="D8" s="72"/>
      <c r="E8" s="70"/>
      <c r="F8" s="73"/>
      <c r="G8" s="75"/>
      <c r="H8" s="77" t="s">
        <v>19</v>
      </c>
      <c r="I8" s="77"/>
      <c r="J8" s="73" t="s">
        <v>94</v>
      </c>
      <c r="K8" s="77" t="s">
        <v>20</v>
      </c>
      <c r="L8" s="77"/>
      <c r="M8" s="73" t="s">
        <v>21</v>
      </c>
      <c r="N8" s="73" t="s">
        <v>22</v>
      </c>
      <c r="O8" s="73" t="s">
        <v>23</v>
      </c>
      <c r="P8" s="73" t="s">
        <v>24</v>
      </c>
      <c r="Q8" s="73"/>
      <c r="R8" s="73"/>
      <c r="S8" s="75"/>
    </row>
    <row r="9" spans="1:19" ht="15" customHeight="1" x14ac:dyDescent="0.35">
      <c r="A9" s="70"/>
      <c r="B9" s="70"/>
      <c r="C9" s="12"/>
      <c r="D9" s="70"/>
      <c r="E9" s="70"/>
      <c r="F9" s="73"/>
      <c r="G9" s="76"/>
      <c r="H9" s="66" t="s">
        <v>25</v>
      </c>
      <c r="I9" s="66" t="s">
        <v>26</v>
      </c>
      <c r="J9" s="73"/>
      <c r="K9" s="66" t="s">
        <v>27</v>
      </c>
      <c r="L9" s="66" t="s">
        <v>28</v>
      </c>
      <c r="M9" s="73"/>
      <c r="N9" s="73"/>
      <c r="O9" s="73"/>
      <c r="P9" s="73"/>
      <c r="Q9" s="73"/>
      <c r="R9" s="73"/>
      <c r="S9" s="76"/>
    </row>
    <row r="10" spans="1:19" ht="8.15" customHeight="1" x14ac:dyDescent="0.35">
      <c r="A10" s="14" t="s">
        <v>67</v>
      </c>
      <c r="B10" s="15"/>
      <c r="C10" s="15"/>
      <c r="D10" s="15"/>
      <c r="E10" s="15"/>
      <c r="F10" s="16"/>
      <c r="G10" s="16"/>
      <c r="H10" s="17"/>
      <c r="I10" s="17"/>
      <c r="J10" s="16"/>
      <c r="K10" s="17"/>
      <c r="L10" s="17"/>
      <c r="M10" s="16"/>
      <c r="N10" s="16"/>
      <c r="O10" s="16"/>
      <c r="P10" s="16"/>
      <c r="Q10" s="16"/>
      <c r="R10" s="16"/>
      <c r="S10" s="16"/>
    </row>
    <row r="11" spans="1:19" x14ac:dyDescent="0.35">
      <c r="A11" s="18" t="s">
        <v>68</v>
      </c>
      <c r="B11" s="19" t="s">
        <v>69</v>
      </c>
      <c r="C11" s="20" t="s">
        <v>36</v>
      </c>
      <c r="D11" s="20" t="s">
        <v>33</v>
      </c>
      <c r="E11" s="21">
        <v>45000</v>
      </c>
      <c r="F11" s="21">
        <v>1148.33</v>
      </c>
      <c r="G11" s="21">
        <v>225</v>
      </c>
      <c r="H11" s="21">
        <v>1291.5</v>
      </c>
      <c r="I11" s="22">
        <v>3195</v>
      </c>
      <c r="J11" s="23">
        <f>SUM(E11*1.1/100)</f>
        <v>495.00000000000006</v>
      </c>
      <c r="K11" s="21">
        <v>1368</v>
      </c>
      <c r="L11" s="24">
        <v>3190.5</v>
      </c>
      <c r="M11" s="21"/>
      <c r="N11" s="24">
        <f>SUM(H11:L11)</f>
        <v>9540</v>
      </c>
      <c r="O11" s="24">
        <f>SUM(H11+K11)</f>
        <v>2659.5</v>
      </c>
      <c r="P11" s="24">
        <f>SUM(I11+J11+L11)</f>
        <v>6880.5</v>
      </c>
      <c r="Q11" s="25">
        <f>SUM(E11-(G11+H11+K11+M11+F11))</f>
        <v>40967.17</v>
      </c>
      <c r="R11" s="26">
        <v>44105</v>
      </c>
      <c r="S11" s="26">
        <v>45809</v>
      </c>
    </row>
    <row r="12" spans="1:19" ht="12" customHeight="1" x14ac:dyDescent="0.35">
      <c r="A12" s="27" t="s">
        <v>37</v>
      </c>
      <c r="B12" s="28"/>
      <c r="C12" s="28">
        <v>1</v>
      </c>
      <c r="D12" s="28"/>
      <c r="E12" s="29">
        <f t="shared" ref="E12:L12" si="0">SUM(E11:E11)</f>
        <v>45000</v>
      </c>
      <c r="F12" s="30">
        <f t="shared" si="0"/>
        <v>1148.33</v>
      </c>
      <c r="G12" s="29">
        <f t="shared" si="0"/>
        <v>225</v>
      </c>
      <c r="H12" s="30">
        <f t="shared" si="0"/>
        <v>1291.5</v>
      </c>
      <c r="I12" s="31">
        <f t="shared" si="0"/>
        <v>3195</v>
      </c>
      <c r="J12" s="32">
        <f t="shared" si="0"/>
        <v>495.00000000000006</v>
      </c>
      <c r="K12" s="29">
        <f t="shared" si="0"/>
        <v>1368</v>
      </c>
      <c r="L12" s="31">
        <f t="shared" si="0"/>
        <v>3190.5</v>
      </c>
      <c r="M12" s="32">
        <v>0</v>
      </c>
      <c r="N12" s="31">
        <f>SUM(N11:N11)</f>
        <v>9540</v>
      </c>
      <c r="O12" s="31">
        <f>SUM(O11:O11)</f>
        <v>2659.5</v>
      </c>
      <c r="P12" s="31">
        <f>SUM(P11:P11)</f>
        <v>6880.5</v>
      </c>
      <c r="Q12" s="29">
        <f>SUM(Q11:Q11)</f>
        <v>40967.17</v>
      </c>
      <c r="R12" s="28"/>
      <c r="S12" s="28"/>
    </row>
    <row r="13" spans="1:19" ht="6.75" customHeight="1" x14ac:dyDescent="0.35">
      <c r="A13" s="78" t="s">
        <v>29</v>
      </c>
      <c r="B13" s="78"/>
      <c r="C13" s="16"/>
      <c r="D13" s="16"/>
      <c r="E13" s="16"/>
      <c r="F13" s="33"/>
      <c r="G13" s="16"/>
      <c r="H13" s="34"/>
      <c r="I13" s="17"/>
      <c r="J13" s="16"/>
      <c r="K13" s="17"/>
      <c r="L13" s="17"/>
      <c r="M13" s="16"/>
      <c r="N13" s="16"/>
      <c r="O13" s="16"/>
      <c r="P13" s="16"/>
      <c r="Q13" s="16"/>
      <c r="R13" s="16"/>
      <c r="S13" s="16"/>
    </row>
    <row r="14" spans="1:19" x14ac:dyDescent="0.35">
      <c r="A14" s="18" t="s">
        <v>30</v>
      </c>
      <c r="B14" s="18" t="s">
        <v>31</v>
      </c>
      <c r="C14" s="20" t="s">
        <v>32</v>
      </c>
      <c r="D14" s="20" t="s">
        <v>33</v>
      </c>
      <c r="E14" s="21">
        <v>85000</v>
      </c>
      <c r="F14" s="21">
        <v>8576.99</v>
      </c>
      <c r="G14" s="21">
        <v>225</v>
      </c>
      <c r="H14" s="21">
        <v>2439.5</v>
      </c>
      <c r="I14" s="35">
        <v>6035</v>
      </c>
      <c r="J14" s="36">
        <v>851.51</v>
      </c>
      <c r="K14" s="21">
        <v>2584</v>
      </c>
      <c r="L14" s="37">
        <v>6026.5</v>
      </c>
      <c r="M14" s="21"/>
      <c r="N14" s="37">
        <f>SUM(H14:L14)</f>
        <v>17936.510000000002</v>
      </c>
      <c r="O14" s="37">
        <f>SUM(H14+K14)</f>
        <v>5023.5</v>
      </c>
      <c r="P14" s="37">
        <f>SUM(I14+J14+L14)</f>
        <v>12913.01</v>
      </c>
      <c r="Q14" s="25">
        <f t="shared" ref="Q14:Q15" si="1">SUM(E14-(G14+H14+K14+M14+F14))</f>
        <v>71174.509999999995</v>
      </c>
      <c r="R14" s="38">
        <v>44084</v>
      </c>
      <c r="S14" s="26">
        <v>45809</v>
      </c>
    </row>
    <row r="15" spans="1:19" x14ac:dyDescent="0.35">
      <c r="A15" s="18" t="s">
        <v>34</v>
      </c>
      <c r="B15" s="18" t="s">
        <v>35</v>
      </c>
      <c r="C15" s="20" t="s">
        <v>36</v>
      </c>
      <c r="D15" s="20" t="s">
        <v>33</v>
      </c>
      <c r="E15" s="21">
        <v>40000</v>
      </c>
      <c r="F15" s="21">
        <v>442.65</v>
      </c>
      <c r="G15" s="21">
        <v>225</v>
      </c>
      <c r="H15" s="21">
        <v>1148</v>
      </c>
      <c r="I15" s="35">
        <v>2840</v>
      </c>
      <c r="J15" s="23">
        <f>SUM(E15*1.1/100)</f>
        <v>440</v>
      </c>
      <c r="K15" s="21">
        <v>1216</v>
      </c>
      <c r="L15" s="37">
        <v>2836</v>
      </c>
      <c r="M15" s="21"/>
      <c r="N15" s="37">
        <f>SUM(H15:L15)</f>
        <v>8480</v>
      </c>
      <c r="O15" s="37">
        <f>SUM(H15+K15)</f>
        <v>2364</v>
      </c>
      <c r="P15" s="37">
        <f>SUM(I15+J15+L15)</f>
        <v>6116</v>
      </c>
      <c r="Q15" s="25">
        <f t="shared" si="1"/>
        <v>36968.35</v>
      </c>
      <c r="R15" s="38">
        <v>44105</v>
      </c>
      <c r="S15" s="26">
        <v>45809</v>
      </c>
    </row>
    <row r="16" spans="1:19" ht="12" customHeight="1" x14ac:dyDescent="0.35">
      <c r="A16" s="27" t="s">
        <v>37</v>
      </c>
      <c r="B16" s="28"/>
      <c r="C16" s="28">
        <v>2</v>
      </c>
      <c r="D16" s="28"/>
      <c r="E16" s="29">
        <f t="shared" ref="E16:L16" si="2">SUM(E14:E15)</f>
        <v>125000</v>
      </c>
      <c r="F16" s="30">
        <f t="shared" si="2"/>
        <v>9019.64</v>
      </c>
      <c r="G16" s="29">
        <f t="shared" si="2"/>
        <v>450</v>
      </c>
      <c r="H16" s="30">
        <f t="shared" si="2"/>
        <v>3587.5</v>
      </c>
      <c r="I16" s="31">
        <f t="shared" si="2"/>
        <v>8875</v>
      </c>
      <c r="J16" s="32">
        <f t="shared" si="2"/>
        <v>1291.51</v>
      </c>
      <c r="K16" s="29">
        <f t="shared" si="2"/>
        <v>3800</v>
      </c>
      <c r="L16" s="31">
        <f t="shared" si="2"/>
        <v>8862.5</v>
      </c>
      <c r="M16" s="31">
        <f>SUM(M14:M15)</f>
        <v>0</v>
      </c>
      <c r="N16" s="31">
        <f>SUM(N14:N15)</f>
        <v>26416.510000000002</v>
      </c>
      <c r="O16" s="31">
        <f>SUM(O14:O15)</f>
        <v>7387.5</v>
      </c>
      <c r="P16" s="31">
        <f>SUM(P14:P15)</f>
        <v>19029.010000000002</v>
      </c>
      <c r="Q16" s="29">
        <f>SUM(Q14:Q15)</f>
        <v>108142.85999999999</v>
      </c>
      <c r="R16" s="28"/>
      <c r="S16" s="28"/>
    </row>
    <row r="17" spans="1:19" ht="7.5" customHeight="1" x14ac:dyDescent="0.35">
      <c r="A17" s="39" t="s">
        <v>74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</row>
    <row r="18" spans="1:19" x14ac:dyDescent="0.35">
      <c r="A18" s="18" t="s">
        <v>73</v>
      </c>
      <c r="B18" s="18" t="s">
        <v>75</v>
      </c>
      <c r="C18" s="20" t="s">
        <v>36</v>
      </c>
      <c r="D18" s="20" t="s">
        <v>33</v>
      </c>
      <c r="E18" s="21">
        <v>60000</v>
      </c>
      <c r="F18" s="21">
        <v>3143.58</v>
      </c>
      <c r="G18" s="21">
        <v>225</v>
      </c>
      <c r="H18" s="21">
        <v>1722</v>
      </c>
      <c r="I18" s="22">
        <v>4260</v>
      </c>
      <c r="J18" s="23">
        <f>SUM(E18*1.1/100)</f>
        <v>660</v>
      </c>
      <c r="K18" s="21">
        <v>1824</v>
      </c>
      <c r="L18" s="24">
        <v>4254</v>
      </c>
      <c r="M18" s="41">
        <v>1715.46</v>
      </c>
      <c r="N18" s="24">
        <f>SUM(H18:L18)</f>
        <v>12720</v>
      </c>
      <c r="O18" s="24">
        <f>SUM(H18+K18)</f>
        <v>3546</v>
      </c>
      <c r="P18" s="24">
        <f>SUM(I18+J18+L18)</f>
        <v>9174</v>
      </c>
      <c r="Q18" s="25">
        <f>SUM(E18-(G18+H18+K18+M18+F18))</f>
        <v>51369.96</v>
      </c>
      <c r="R18" s="26">
        <v>44105</v>
      </c>
      <c r="S18" s="26">
        <v>45809</v>
      </c>
    </row>
    <row r="19" spans="1:19" ht="12" customHeight="1" x14ac:dyDescent="0.35">
      <c r="A19" s="27" t="s">
        <v>37</v>
      </c>
      <c r="B19" s="28"/>
      <c r="C19" s="28">
        <v>1</v>
      </c>
      <c r="D19" s="28"/>
      <c r="E19" s="29">
        <f t="shared" ref="E19:L19" si="3">SUM(E17:E18)</f>
        <v>60000</v>
      </c>
      <c r="F19" s="30">
        <f t="shared" si="3"/>
        <v>3143.58</v>
      </c>
      <c r="G19" s="29">
        <f t="shared" si="3"/>
        <v>225</v>
      </c>
      <c r="H19" s="30">
        <f t="shared" si="3"/>
        <v>1722</v>
      </c>
      <c r="I19" s="31">
        <f t="shared" si="3"/>
        <v>4260</v>
      </c>
      <c r="J19" s="32">
        <f t="shared" si="3"/>
        <v>660</v>
      </c>
      <c r="K19" s="29">
        <f t="shared" si="3"/>
        <v>1824</v>
      </c>
      <c r="L19" s="31">
        <f t="shared" si="3"/>
        <v>4254</v>
      </c>
      <c r="M19" s="29">
        <f>SUM(M18)</f>
        <v>1715.46</v>
      </c>
      <c r="N19" s="31">
        <f>SUM(N17:N18)</f>
        <v>12720</v>
      </c>
      <c r="O19" s="31">
        <f>SUM(O17:O18)</f>
        <v>3546</v>
      </c>
      <c r="P19" s="31">
        <f>SUM(P17:P18)</f>
        <v>9174</v>
      </c>
      <c r="Q19" s="29">
        <f>SUM(Q17:Q18)</f>
        <v>51369.96</v>
      </c>
      <c r="R19" s="28"/>
      <c r="S19" s="28"/>
    </row>
    <row r="20" spans="1:19" ht="6.75" customHeight="1" x14ac:dyDescent="0.35">
      <c r="A20" s="14" t="s">
        <v>40</v>
      </c>
      <c r="B20" s="16"/>
      <c r="C20" s="16"/>
      <c r="D20" s="16"/>
      <c r="E20" s="16"/>
      <c r="F20" s="33"/>
      <c r="G20" s="16"/>
      <c r="H20" s="34"/>
      <c r="I20" s="17"/>
      <c r="J20" s="16"/>
      <c r="K20" s="17"/>
      <c r="L20" s="17"/>
      <c r="M20" s="16"/>
      <c r="N20" s="16"/>
      <c r="O20" s="16"/>
      <c r="P20" s="16"/>
      <c r="Q20" s="16"/>
      <c r="R20" s="16"/>
      <c r="S20" s="16"/>
    </row>
    <row r="21" spans="1:19" x14ac:dyDescent="0.35">
      <c r="A21" s="18" t="s">
        <v>41</v>
      </c>
      <c r="B21" s="18" t="s">
        <v>42</v>
      </c>
      <c r="C21" s="20" t="s">
        <v>36</v>
      </c>
      <c r="D21" s="20" t="s">
        <v>33</v>
      </c>
      <c r="E21" s="21">
        <v>80000</v>
      </c>
      <c r="F21" s="21">
        <v>7400.87</v>
      </c>
      <c r="G21" s="21">
        <v>225</v>
      </c>
      <c r="H21" s="21">
        <v>2296</v>
      </c>
      <c r="I21" s="22">
        <v>5680</v>
      </c>
      <c r="J21" s="23">
        <v>851.51</v>
      </c>
      <c r="K21" s="21">
        <v>2432</v>
      </c>
      <c r="L21" s="24">
        <v>5672</v>
      </c>
      <c r="M21" s="21"/>
      <c r="N21" s="24">
        <f>SUM(H21:L21)</f>
        <v>16931.510000000002</v>
      </c>
      <c r="O21" s="24">
        <f>SUM(H21+K21)</f>
        <v>4728</v>
      </c>
      <c r="P21" s="24">
        <f>SUM(I21+J21+L21)</f>
        <v>12203.51</v>
      </c>
      <c r="Q21" s="25">
        <f t="shared" ref="Q21:Q22" si="4">SUM(E21-(G21+H21+K21+M21+F21))</f>
        <v>67646.13</v>
      </c>
      <c r="R21" s="26">
        <v>44287</v>
      </c>
      <c r="S21" s="26">
        <v>45809</v>
      </c>
    </row>
    <row r="22" spans="1:19" x14ac:dyDescent="0.35">
      <c r="A22" s="18" t="s">
        <v>43</v>
      </c>
      <c r="B22" s="18" t="s">
        <v>44</v>
      </c>
      <c r="C22" s="20" t="s">
        <v>36</v>
      </c>
      <c r="D22" s="20" t="s">
        <v>33</v>
      </c>
      <c r="E22" s="21">
        <v>40000</v>
      </c>
      <c r="F22" s="21">
        <v>442.65</v>
      </c>
      <c r="G22" s="21">
        <v>225</v>
      </c>
      <c r="H22" s="21">
        <v>1148</v>
      </c>
      <c r="I22" s="22">
        <v>2840</v>
      </c>
      <c r="J22" s="23">
        <f>SUM(E22*1.1/100)</f>
        <v>440</v>
      </c>
      <c r="K22" s="21">
        <v>1216</v>
      </c>
      <c r="L22" s="24">
        <v>2836</v>
      </c>
      <c r="M22" s="21"/>
      <c r="N22" s="24">
        <f>SUM(H22:L22)</f>
        <v>8480</v>
      </c>
      <c r="O22" s="24">
        <f>SUM(H22+K22)</f>
        <v>2364</v>
      </c>
      <c r="P22" s="24">
        <f>SUM(I22+J22+L22)</f>
        <v>6116</v>
      </c>
      <c r="Q22" s="25">
        <f t="shared" si="4"/>
        <v>36968.35</v>
      </c>
      <c r="R22" s="26">
        <v>44084</v>
      </c>
      <c r="S22" s="26">
        <v>45809</v>
      </c>
    </row>
    <row r="23" spans="1:19" ht="12" customHeight="1" x14ac:dyDescent="0.35">
      <c r="A23" s="27" t="s">
        <v>37</v>
      </c>
      <c r="B23" s="28"/>
      <c r="C23" s="28">
        <v>2</v>
      </c>
      <c r="D23" s="28"/>
      <c r="E23" s="29">
        <f t="shared" ref="E23:L23" si="5">SUM(E21:E22)</f>
        <v>120000</v>
      </c>
      <c r="F23" s="30">
        <f t="shared" si="5"/>
        <v>7843.5199999999995</v>
      </c>
      <c r="G23" s="29">
        <f t="shared" si="5"/>
        <v>450</v>
      </c>
      <c r="H23" s="30">
        <f t="shared" si="5"/>
        <v>3444</v>
      </c>
      <c r="I23" s="31">
        <f t="shared" si="5"/>
        <v>8520</v>
      </c>
      <c r="J23" s="32">
        <f t="shared" si="5"/>
        <v>1291.51</v>
      </c>
      <c r="K23" s="29">
        <f t="shared" si="5"/>
        <v>3648</v>
      </c>
      <c r="L23" s="31">
        <f t="shared" si="5"/>
        <v>8508</v>
      </c>
      <c r="M23" s="32">
        <v>0</v>
      </c>
      <c r="N23" s="31">
        <f>SUM(N21:N22)</f>
        <v>25411.510000000002</v>
      </c>
      <c r="O23" s="31">
        <f>SUM(O21:O22)</f>
        <v>7092</v>
      </c>
      <c r="P23" s="31">
        <f>SUM(P21:P22)</f>
        <v>18319.510000000002</v>
      </c>
      <c r="Q23" s="29">
        <f>SUM(Q21:Q22)</f>
        <v>104614.48000000001</v>
      </c>
      <c r="R23" s="28"/>
      <c r="S23" s="28"/>
    </row>
    <row r="24" spans="1:19" ht="13.5" customHeight="1" x14ac:dyDescent="0.35">
      <c r="A24" s="18"/>
      <c r="B24" s="20"/>
      <c r="C24" s="20"/>
      <c r="D24" s="20"/>
      <c r="E24" s="21"/>
      <c r="F24" s="21"/>
      <c r="G24" s="21"/>
      <c r="H24" s="21"/>
      <c r="I24" s="22"/>
      <c r="J24" s="23"/>
      <c r="K24" s="21"/>
      <c r="L24" s="24"/>
      <c r="M24" s="21"/>
      <c r="N24" s="24"/>
      <c r="O24" s="24"/>
      <c r="P24" s="24"/>
      <c r="Q24" s="25"/>
      <c r="R24" s="26"/>
      <c r="S24" s="26"/>
    </row>
    <row r="25" spans="1:19" ht="13.5" customHeight="1" x14ac:dyDescent="0.35">
      <c r="A25" s="18"/>
      <c r="B25" s="20"/>
      <c r="C25" s="20"/>
      <c r="D25" s="20"/>
      <c r="E25" s="21"/>
      <c r="F25" s="21"/>
      <c r="G25" s="21"/>
      <c r="H25" s="21"/>
      <c r="I25" s="22"/>
      <c r="J25" s="23"/>
      <c r="K25" s="21"/>
      <c r="L25" s="24"/>
      <c r="M25" s="21"/>
      <c r="N25" s="24"/>
      <c r="O25" s="24"/>
      <c r="P25" s="24"/>
      <c r="Q25" s="25"/>
      <c r="R25" s="26"/>
      <c r="S25" s="26"/>
    </row>
    <row r="26" spans="1:19" ht="11.15" customHeight="1" x14ac:dyDescent="0.35">
      <c r="A26" s="18"/>
      <c r="B26" s="20"/>
      <c r="C26" s="20"/>
      <c r="D26" s="20"/>
      <c r="E26" s="21"/>
      <c r="F26" s="21"/>
      <c r="G26" s="21"/>
      <c r="H26" s="21"/>
      <c r="I26" s="22"/>
      <c r="J26" s="23"/>
      <c r="K26" s="21"/>
      <c r="L26" s="24"/>
      <c r="M26" s="21"/>
      <c r="N26" s="24"/>
      <c r="O26" s="24"/>
      <c r="P26" s="24"/>
      <c r="Q26" s="25"/>
      <c r="R26" s="26"/>
      <c r="S26" s="26"/>
    </row>
    <row r="27" spans="1:19" ht="13.5" customHeight="1" x14ac:dyDescent="0.35">
      <c r="A27" s="18"/>
      <c r="B27" s="20"/>
      <c r="C27" s="20"/>
      <c r="D27" s="20"/>
      <c r="E27" s="21"/>
      <c r="F27" s="21"/>
      <c r="G27" s="21"/>
      <c r="H27" s="21"/>
      <c r="I27" s="22"/>
      <c r="J27" s="23"/>
      <c r="K27" s="21"/>
      <c r="L27" s="24"/>
      <c r="M27" s="21"/>
      <c r="N27" s="24"/>
      <c r="O27" s="24"/>
      <c r="P27" s="24"/>
      <c r="Q27" s="25"/>
      <c r="R27" s="26"/>
      <c r="S27" s="26"/>
    </row>
    <row r="28" spans="1:19" ht="24.75" customHeight="1" x14ac:dyDescent="0.3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19" x14ac:dyDescent="0.35">
      <c r="A29" s="83" t="s">
        <v>0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</row>
    <row r="30" spans="1:19" ht="8.15" customHeight="1" x14ac:dyDescent="0.35">
      <c r="A30" s="83" t="s">
        <v>1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</row>
    <row r="31" spans="1:19" ht="8.15" customHeight="1" x14ac:dyDescent="0.35">
      <c r="A31" s="3"/>
      <c r="B31" s="2" t="s">
        <v>92</v>
      </c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2" customHeight="1" x14ac:dyDescent="0.35">
      <c r="A32" s="5" t="s">
        <v>2</v>
      </c>
      <c r="B32" s="6" t="s">
        <v>3</v>
      </c>
      <c r="C32" s="6"/>
      <c r="D32" s="7" t="s">
        <v>4</v>
      </c>
      <c r="E32" s="6" t="s">
        <v>90</v>
      </c>
      <c r="F32" s="6"/>
      <c r="G32" s="6"/>
      <c r="H32" s="6" t="s">
        <v>5</v>
      </c>
      <c r="I32" s="6"/>
      <c r="J32" s="8" t="s">
        <v>6</v>
      </c>
      <c r="K32" s="8"/>
      <c r="L32" s="6" t="s">
        <v>7</v>
      </c>
      <c r="M32" s="6"/>
      <c r="N32" s="6"/>
      <c r="O32" s="6" t="s">
        <v>8</v>
      </c>
      <c r="P32" s="6"/>
      <c r="Q32" s="6"/>
      <c r="R32" s="6"/>
      <c r="S32" s="9"/>
    </row>
    <row r="33" spans="1:19" ht="15" customHeight="1" x14ac:dyDescent="0.35">
      <c r="A33" s="84" t="s">
        <v>9</v>
      </c>
      <c r="B33" s="84" t="s">
        <v>10</v>
      </c>
      <c r="C33" s="43"/>
      <c r="D33" s="84" t="s">
        <v>11</v>
      </c>
      <c r="E33" s="84" t="s">
        <v>12</v>
      </c>
      <c r="F33" s="79" t="s">
        <v>47</v>
      </c>
      <c r="G33" s="87" t="s">
        <v>86</v>
      </c>
      <c r="H33" s="98" t="s">
        <v>13</v>
      </c>
      <c r="I33" s="99"/>
      <c r="J33" s="99"/>
      <c r="K33" s="99"/>
      <c r="L33" s="99"/>
      <c r="M33" s="99"/>
      <c r="N33" s="100"/>
      <c r="O33" s="98" t="s">
        <v>14</v>
      </c>
      <c r="P33" s="100"/>
      <c r="Q33" s="79" t="s">
        <v>15</v>
      </c>
      <c r="R33" s="79" t="s">
        <v>48</v>
      </c>
      <c r="S33" s="79" t="s">
        <v>17</v>
      </c>
    </row>
    <row r="34" spans="1:19" ht="17.149999999999999" customHeight="1" x14ac:dyDescent="0.35">
      <c r="A34" s="85"/>
      <c r="B34" s="85"/>
      <c r="C34" s="43" t="s">
        <v>18</v>
      </c>
      <c r="D34" s="85"/>
      <c r="E34" s="85"/>
      <c r="F34" s="80"/>
      <c r="G34" s="88"/>
      <c r="H34" s="90" t="s">
        <v>49</v>
      </c>
      <c r="I34" s="91"/>
      <c r="J34" s="92" t="s">
        <v>94</v>
      </c>
      <c r="K34" s="94" t="s">
        <v>50</v>
      </c>
      <c r="L34" s="95"/>
      <c r="M34" s="96" t="s">
        <v>51</v>
      </c>
      <c r="N34" s="96" t="s">
        <v>22</v>
      </c>
      <c r="O34" s="96" t="s">
        <v>23</v>
      </c>
      <c r="P34" s="96" t="s">
        <v>24</v>
      </c>
      <c r="Q34" s="80"/>
      <c r="R34" s="80"/>
      <c r="S34" s="80"/>
    </row>
    <row r="35" spans="1:19" ht="17.149999999999999" customHeight="1" x14ac:dyDescent="0.35">
      <c r="A35" s="86"/>
      <c r="B35" s="86"/>
      <c r="C35" s="44"/>
      <c r="D35" s="86"/>
      <c r="E35" s="86"/>
      <c r="F35" s="81"/>
      <c r="G35" s="89"/>
      <c r="H35" s="13" t="s">
        <v>25</v>
      </c>
      <c r="I35" s="13" t="s">
        <v>26</v>
      </c>
      <c r="J35" s="93"/>
      <c r="K35" s="13" t="s">
        <v>27</v>
      </c>
      <c r="L35" s="45" t="s">
        <v>28</v>
      </c>
      <c r="M35" s="81"/>
      <c r="N35" s="81"/>
      <c r="O35" s="81"/>
      <c r="P35" s="81"/>
      <c r="Q35" s="81"/>
      <c r="R35" s="81"/>
      <c r="S35" s="81"/>
    </row>
    <row r="36" spans="1:19" ht="8.15" customHeight="1" x14ac:dyDescent="0.35">
      <c r="A36" s="82" t="s">
        <v>76</v>
      </c>
      <c r="B36" s="82"/>
      <c r="C36" s="16"/>
      <c r="D36" s="16"/>
      <c r="E36" s="16"/>
      <c r="F36" s="33"/>
      <c r="G36" s="16"/>
      <c r="H36" s="34"/>
      <c r="I36" s="17"/>
      <c r="J36" s="16"/>
      <c r="K36" s="17"/>
      <c r="L36" s="17"/>
      <c r="M36" s="16"/>
      <c r="N36" s="16"/>
      <c r="O36" s="16"/>
      <c r="P36" s="16"/>
      <c r="Q36" s="16"/>
      <c r="R36" s="16"/>
      <c r="S36" s="16"/>
    </row>
    <row r="37" spans="1:19" ht="14.25" customHeight="1" x14ac:dyDescent="0.35">
      <c r="A37" s="18" t="s">
        <v>38</v>
      </c>
      <c r="B37" s="97" t="s">
        <v>77</v>
      </c>
      <c r="C37" s="97"/>
      <c r="D37" s="20" t="s">
        <v>33</v>
      </c>
      <c r="E37" s="21">
        <v>100000</v>
      </c>
      <c r="F37" s="21">
        <v>12105.37</v>
      </c>
      <c r="G37" s="21">
        <v>225</v>
      </c>
      <c r="H37" s="21">
        <v>2870</v>
      </c>
      <c r="I37" s="22">
        <v>7100</v>
      </c>
      <c r="J37" s="23">
        <v>851.51</v>
      </c>
      <c r="K37" s="21">
        <v>3040</v>
      </c>
      <c r="L37" s="24">
        <v>7090</v>
      </c>
      <c r="M37" s="21" t="s">
        <v>39</v>
      </c>
      <c r="N37" s="24">
        <f>SUM(H37:L37)</f>
        <v>20951.510000000002</v>
      </c>
      <c r="O37" s="24">
        <f>SUM(H37+K37)</f>
        <v>5910</v>
      </c>
      <c r="P37" s="24">
        <f>SUM(I37+J37+L37)</f>
        <v>15041.51</v>
      </c>
      <c r="Q37" s="68">
        <v>81759.63</v>
      </c>
      <c r="R37" s="26">
        <v>44166</v>
      </c>
      <c r="S37" s="26">
        <v>45809</v>
      </c>
    </row>
    <row r="38" spans="1:19" ht="14.25" customHeight="1" x14ac:dyDescent="0.35">
      <c r="A38" s="18" t="s">
        <v>81</v>
      </c>
      <c r="B38" s="46" t="s">
        <v>82</v>
      </c>
      <c r="C38" s="46"/>
      <c r="D38" s="20" t="s">
        <v>33</v>
      </c>
      <c r="E38" s="21">
        <v>50000</v>
      </c>
      <c r="F38" s="21">
        <v>1854</v>
      </c>
      <c r="G38" s="21">
        <v>225</v>
      </c>
      <c r="H38" s="21">
        <v>1435</v>
      </c>
      <c r="I38" s="22">
        <v>3550</v>
      </c>
      <c r="J38" s="23">
        <f t="shared" ref="J38:J39" si="6">SUM(E38*1.1/100)</f>
        <v>550.00000000000011</v>
      </c>
      <c r="K38" s="21">
        <v>1520</v>
      </c>
      <c r="L38" s="24">
        <v>3545</v>
      </c>
      <c r="M38" s="21"/>
      <c r="N38" s="24">
        <f>SUM(H38:L38)</f>
        <v>10600</v>
      </c>
      <c r="O38" s="24">
        <f>SUM(H38+K38)</f>
        <v>2955</v>
      </c>
      <c r="P38" s="24">
        <f>SUM(I38+J38+L38)</f>
        <v>7645</v>
      </c>
      <c r="Q38" s="25">
        <f t="shared" ref="Q38:Q39" si="7">SUM(E38-(G38+H38+K38+M38+F38))</f>
        <v>44966</v>
      </c>
      <c r="R38" s="26">
        <v>44805</v>
      </c>
      <c r="S38" s="26">
        <v>45809</v>
      </c>
    </row>
    <row r="39" spans="1:19" ht="14.25" customHeight="1" x14ac:dyDescent="0.35">
      <c r="A39" s="18" t="s">
        <v>84</v>
      </c>
      <c r="B39" s="46" t="s">
        <v>85</v>
      </c>
      <c r="C39" s="46"/>
      <c r="D39" s="20" t="s">
        <v>33</v>
      </c>
      <c r="E39" s="21">
        <v>50000</v>
      </c>
      <c r="F39" s="21">
        <v>1854</v>
      </c>
      <c r="G39" s="21">
        <v>225</v>
      </c>
      <c r="H39" s="21">
        <v>1435</v>
      </c>
      <c r="I39" s="22">
        <v>3550</v>
      </c>
      <c r="J39" s="23">
        <f t="shared" si="6"/>
        <v>550.00000000000011</v>
      </c>
      <c r="K39" s="21">
        <v>1520</v>
      </c>
      <c r="L39" s="24">
        <v>3545</v>
      </c>
      <c r="M39" s="21"/>
      <c r="N39" s="24">
        <f>SUM(H39:L39)</f>
        <v>10600</v>
      </c>
      <c r="O39" s="24">
        <f>SUM(H39+K39)</f>
        <v>2955</v>
      </c>
      <c r="P39" s="24">
        <f>SUM(I39+J39+L39)</f>
        <v>7645</v>
      </c>
      <c r="Q39" s="25">
        <f t="shared" si="7"/>
        <v>44966</v>
      </c>
      <c r="R39" s="26">
        <v>44896</v>
      </c>
      <c r="S39" s="26">
        <v>45809</v>
      </c>
    </row>
    <row r="40" spans="1:19" ht="11.15" customHeight="1" x14ac:dyDescent="0.35">
      <c r="A40" s="27" t="s">
        <v>37</v>
      </c>
      <c r="B40" s="28"/>
      <c r="C40" s="28">
        <v>3</v>
      </c>
      <c r="D40" s="28"/>
      <c r="E40" s="29">
        <f>SUM(E37:E39)</f>
        <v>200000</v>
      </c>
      <c r="F40" s="29">
        <f t="shared" ref="F40:Q40" si="8">SUM(F37:F39)</f>
        <v>15813.37</v>
      </c>
      <c r="G40" s="29">
        <f t="shared" si="8"/>
        <v>675</v>
      </c>
      <c r="H40" s="29">
        <f t="shared" si="8"/>
        <v>5740</v>
      </c>
      <c r="I40" s="29">
        <f t="shared" si="8"/>
        <v>14200</v>
      </c>
      <c r="J40" s="29">
        <f t="shared" si="8"/>
        <v>1951.5100000000002</v>
      </c>
      <c r="K40" s="29">
        <f t="shared" si="8"/>
        <v>6080</v>
      </c>
      <c r="L40" s="29">
        <f t="shared" si="8"/>
        <v>14180</v>
      </c>
      <c r="M40" s="29">
        <f t="shared" si="8"/>
        <v>0</v>
      </c>
      <c r="N40" s="29">
        <f t="shared" si="8"/>
        <v>42151.51</v>
      </c>
      <c r="O40" s="29">
        <f t="shared" si="8"/>
        <v>11820</v>
      </c>
      <c r="P40" s="29">
        <f t="shared" si="8"/>
        <v>30331.510000000002</v>
      </c>
      <c r="Q40" s="29">
        <f t="shared" si="8"/>
        <v>171691.63</v>
      </c>
      <c r="R40" s="28"/>
      <c r="S40" s="28"/>
    </row>
    <row r="41" spans="1:19" ht="10.5" customHeight="1" x14ac:dyDescent="0.35">
      <c r="A41" s="47" t="s">
        <v>70</v>
      </c>
      <c r="B41" s="15"/>
      <c r="C41" s="15"/>
      <c r="D41" s="15"/>
      <c r="E41" s="15"/>
      <c r="F41" s="16"/>
      <c r="G41" s="16"/>
      <c r="H41" s="17"/>
      <c r="I41" s="17"/>
      <c r="J41" s="16"/>
      <c r="K41" s="17"/>
      <c r="L41" s="17"/>
      <c r="M41" s="16"/>
      <c r="N41" s="16"/>
      <c r="O41" s="16"/>
      <c r="P41" s="16"/>
      <c r="Q41" s="16"/>
      <c r="R41" s="16"/>
      <c r="S41" s="16"/>
    </row>
    <row r="42" spans="1:19" ht="12.75" customHeight="1" x14ac:dyDescent="0.35">
      <c r="A42" s="18" t="s">
        <v>71</v>
      </c>
      <c r="B42" s="18" t="s">
        <v>72</v>
      </c>
      <c r="C42" s="20" t="s">
        <v>36</v>
      </c>
      <c r="D42" s="20" t="s">
        <v>33</v>
      </c>
      <c r="E42" s="21">
        <v>60000</v>
      </c>
      <c r="F42" s="21">
        <v>3486.68</v>
      </c>
      <c r="G42" s="21">
        <v>225</v>
      </c>
      <c r="H42" s="21">
        <v>1722</v>
      </c>
      <c r="I42" s="22">
        <v>4260</v>
      </c>
      <c r="J42" s="23">
        <f>SUM(E42*1.1/100)</f>
        <v>660</v>
      </c>
      <c r="K42" s="21">
        <v>1824</v>
      </c>
      <c r="L42" s="24">
        <v>4254</v>
      </c>
      <c r="M42" s="41"/>
      <c r="N42" s="24">
        <f>SUM(H42:L42)</f>
        <v>12720</v>
      </c>
      <c r="O42" s="24">
        <f>SUM(H42+K42)</f>
        <v>3546</v>
      </c>
      <c r="P42" s="24">
        <f>SUM(I42+J42+L42)</f>
        <v>9174</v>
      </c>
      <c r="Q42" s="25">
        <f t="shared" ref="Q42" si="9">SUM(E42-(G42+H42+K42+M42+F42))</f>
        <v>52742.32</v>
      </c>
      <c r="R42" s="26">
        <v>44621</v>
      </c>
      <c r="S42" s="26">
        <v>45809</v>
      </c>
    </row>
    <row r="43" spans="1:19" ht="11.15" customHeight="1" x14ac:dyDescent="0.35">
      <c r="A43" s="27" t="s">
        <v>37</v>
      </c>
      <c r="B43" s="28"/>
      <c r="C43" s="28">
        <v>1</v>
      </c>
      <c r="D43" s="28"/>
      <c r="E43" s="29">
        <f t="shared" ref="E43:L43" si="10">SUM(E42:E42)</f>
        <v>60000</v>
      </c>
      <c r="F43" s="30">
        <f t="shared" si="10"/>
        <v>3486.68</v>
      </c>
      <c r="G43" s="29">
        <f t="shared" si="10"/>
        <v>225</v>
      </c>
      <c r="H43" s="30">
        <f t="shared" si="10"/>
        <v>1722</v>
      </c>
      <c r="I43" s="31">
        <f t="shared" si="10"/>
        <v>4260</v>
      </c>
      <c r="J43" s="32">
        <f t="shared" si="10"/>
        <v>660</v>
      </c>
      <c r="K43" s="29">
        <f t="shared" si="10"/>
        <v>1824</v>
      </c>
      <c r="L43" s="31">
        <f t="shared" si="10"/>
        <v>4254</v>
      </c>
      <c r="M43" s="32">
        <v>0</v>
      </c>
      <c r="N43" s="31">
        <f>SUM(N42:N42)</f>
        <v>12720</v>
      </c>
      <c r="O43" s="31">
        <f>SUM(O42:O42)</f>
        <v>3546</v>
      </c>
      <c r="P43" s="31">
        <f>SUM(P42:P42)</f>
        <v>9174</v>
      </c>
      <c r="Q43" s="29">
        <f>SUM(Q42:Q42)</f>
        <v>52742.32</v>
      </c>
      <c r="R43" s="28"/>
      <c r="S43" s="28"/>
    </row>
    <row r="44" spans="1:19" ht="12" customHeight="1" x14ac:dyDescent="0.35">
      <c r="A44" s="47" t="s">
        <v>78</v>
      </c>
      <c r="B44" s="15"/>
      <c r="C44" s="15"/>
      <c r="D44" s="15"/>
      <c r="E44" s="15"/>
      <c r="F44" s="16"/>
      <c r="G44" s="16"/>
      <c r="H44" s="17"/>
      <c r="I44" s="17"/>
      <c r="J44" s="16"/>
      <c r="K44" s="17"/>
      <c r="L44" s="17"/>
      <c r="M44" s="16"/>
      <c r="N44" s="16"/>
      <c r="O44" s="16"/>
      <c r="P44" s="16"/>
      <c r="Q44" s="16"/>
      <c r="R44" s="16"/>
      <c r="S44" s="16"/>
    </row>
    <row r="45" spans="1:19" ht="12" customHeight="1" x14ac:dyDescent="0.35">
      <c r="A45" s="18" t="s">
        <v>79</v>
      </c>
      <c r="B45" s="18" t="s">
        <v>80</v>
      </c>
      <c r="C45" s="20" t="s">
        <v>32</v>
      </c>
      <c r="D45" s="20" t="s">
        <v>33</v>
      </c>
      <c r="E45" s="21">
        <v>85000</v>
      </c>
      <c r="F45" s="21">
        <v>8148.13</v>
      </c>
      <c r="G45" s="21">
        <v>225</v>
      </c>
      <c r="H45" s="21">
        <v>2439.5</v>
      </c>
      <c r="I45" s="35">
        <v>6035</v>
      </c>
      <c r="J45" s="36">
        <v>851.51</v>
      </c>
      <c r="K45" s="21">
        <v>2584</v>
      </c>
      <c r="L45" s="37">
        <v>6026.5</v>
      </c>
      <c r="M45" s="41">
        <v>1715.46</v>
      </c>
      <c r="N45" s="37">
        <f>SUM(H45:L45)</f>
        <v>17936.510000000002</v>
      </c>
      <c r="O45" s="37">
        <f>SUM(H45+K45)</f>
        <v>5023.5</v>
      </c>
      <c r="P45" s="37">
        <f>SUM(I45+J45+L45)</f>
        <v>12913.01</v>
      </c>
      <c r="Q45" s="25">
        <f t="shared" ref="Q45" si="11">SUM(E45-(G45+H45+K45+M45+F45))</f>
        <v>69887.91</v>
      </c>
      <c r="R45" s="26">
        <v>44743</v>
      </c>
      <c r="S45" s="26">
        <v>45809</v>
      </c>
    </row>
    <row r="46" spans="1:19" ht="12" customHeight="1" x14ac:dyDescent="0.35">
      <c r="A46" s="18" t="s">
        <v>45</v>
      </c>
      <c r="B46" s="18" t="s">
        <v>46</v>
      </c>
      <c r="C46" s="20" t="s">
        <v>32</v>
      </c>
      <c r="D46" s="20" t="s">
        <v>33</v>
      </c>
      <c r="E46" s="21">
        <v>45000</v>
      </c>
      <c r="F46" s="21">
        <v>1148.33</v>
      </c>
      <c r="G46" s="21">
        <v>225</v>
      </c>
      <c r="H46" s="21">
        <v>1291.5</v>
      </c>
      <c r="I46" s="22">
        <v>3195</v>
      </c>
      <c r="J46" s="23">
        <f>SUM(E46*1.1/100)</f>
        <v>495.00000000000006</v>
      </c>
      <c r="K46" s="21">
        <v>1368</v>
      </c>
      <c r="L46" s="24">
        <v>3190.5</v>
      </c>
      <c r="M46" s="21"/>
      <c r="N46" s="24">
        <f>SUM(H46:L46)</f>
        <v>9540</v>
      </c>
      <c r="O46" s="24">
        <f>SUM(H46+K46)</f>
        <v>2659.5</v>
      </c>
      <c r="P46" s="24">
        <f>SUM(I46+J46+L46)</f>
        <v>6880.5</v>
      </c>
      <c r="Q46" s="25">
        <f>SUM(E46-(G46+H46+K46+M46+F46))</f>
        <v>40967.17</v>
      </c>
      <c r="R46" s="26">
        <v>44440</v>
      </c>
      <c r="S46" s="26">
        <v>45809</v>
      </c>
    </row>
    <row r="47" spans="1:19" ht="11.15" customHeight="1" x14ac:dyDescent="0.35">
      <c r="A47" s="27" t="s">
        <v>37</v>
      </c>
      <c r="B47" s="28"/>
      <c r="C47" s="28">
        <v>1</v>
      </c>
      <c r="D47" s="28"/>
      <c r="E47" s="29">
        <f>SUM(E45:E46)</f>
        <v>130000</v>
      </c>
      <c r="F47" s="29">
        <f t="shared" ref="F47:Q47" si="12">SUM(F45:F46)</f>
        <v>9296.4599999999991</v>
      </c>
      <c r="G47" s="29">
        <f t="shared" si="12"/>
        <v>450</v>
      </c>
      <c r="H47" s="29">
        <f t="shared" si="12"/>
        <v>3731</v>
      </c>
      <c r="I47" s="29">
        <f t="shared" si="12"/>
        <v>9230</v>
      </c>
      <c r="J47" s="29">
        <f t="shared" si="12"/>
        <v>1346.51</v>
      </c>
      <c r="K47" s="29">
        <f t="shared" si="12"/>
        <v>3952</v>
      </c>
      <c r="L47" s="29">
        <f t="shared" si="12"/>
        <v>9217</v>
      </c>
      <c r="M47" s="29">
        <f t="shared" si="12"/>
        <v>1715.46</v>
      </c>
      <c r="N47" s="29">
        <f t="shared" si="12"/>
        <v>27476.510000000002</v>
      </c>
      <c r="O47" s="29">
        <f t="shared" si="12"/>
        <v>7683</v>
      </c>
      <c r="P47" s="29">
        <f t="shared" si="12"/>
        <v>19793.510000000002</v>
      </c>
      <c r="Q47" s="29">
        <f t="shared" si="12"/>
        <v>110855.08</v>
      </c>
      <c r="R47" s="28"/>
      <c r="S47" s="28"/>
    </row>
    <row r="48" spans="1:19" ht="11.25" customHeight="1" x14ac:dyDescent="0.35">
      <c r="A48" s="48" t="s">
        <v>52</v>
      </c>
      <c r="B48" s="49"/>
      <c r="C48" s="50">
        <v>12</v>
      </c>
      <c r="D48" s="51"/>
      <c r="E48" s="52">
        <f t="shared" ref="E48:Q48" si="13">SUM(E43+E40+E23+E19+E16+E12+E47)</f>
        <v>740000</v>
      </c>
      <c r="F48" s="52">
        <f t="shared" si="13"/>
        <v>49751.58</v>
      </c>
      <c r="G48" s="52">
        <f t="shared" si="13"/>
        <v>2700</v>
      </c>
      <c r="H48" s="52">
        <f t="shared" si="13"/>
        <v>21238</v>
      </c>
      <c r="I48" s="52">
        <f t="shared" si="13"/>
        <v>52540</v>
      </c>
      <c r="J48" s="52">
        <f t="shared" si="13"/>
        <v>7696.0400000000009</v>
      </c>
      <c r="K48" s="52">
        <f t="shared" si="13"/>
        <v>22496</v>
      </c>
      <c r="L48" s="52">
        <f t="shared" si="13"/>
        <v>52466</v>
      </c>
      <c r="M48" s="52">
        <f t="shared" si="13"/>
        <v>3430.92</v>
      </c>
      <c r="N48" s="52">
        <f t="shared" si="13"/>
        <v>156436.04</v>
      </c>
      <c r="O48" s="52">
        <f t="shared" si="13"/>
        <v>43734</v>
      </c>
      <c r="P48" s="52">
        <f t="shared" si="13"/>
        <v>112702.04000000001</v>
      </c>
      <c r="Q48" s="52">
        <f t="shared" si="13"/>
        <v>640383.5</v>
      </c>
      <c r="R48" s="53"/>
      <c r="S48" s="54"/>
    </row>
    <row r="49" spans="1:19" ht="5.15" customHeight="1" x14ac:dyDescent="0.35">
      <c r="A49" s="55"/>
      <c r="B49" s="56" t="s">
        <v>53</v>
      </c>
      <c r="C49" s="56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</row>
    <row r="50" spans="1:19" ht="8.15" customHeight="1" x14ac:dyDescent="0.35">
      <c r="A50" s="55"/>
      <c r="B50" s="56"/>
      <c r="C50" s="56"/>
      <c r="D50" s="57" t="s">
        <v>93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</row>
    <row r="51" spans="1:19" ht="8.15" customHeight="1" x14ac:dyDescent="0.35">
      <c r="A51" s="58" t="s">
        <v>54</v>
      </c>
      <c r="B51" s="59"/>
      <c r="C51" s="58"/>
      <c r="D51" s="59"/>
      <c r="E51" s="59"/>
      <c r="F51" s="59"/>
      <c r="G51" s="59"/>
      <c r="H51" s="59"/>
      <c r="I51" s="59"/>
      <c r="J51" s="59"/>
      <c r="K51" s="55"/>
      <c r="L51" s="55"/>
      <c r="M51" s="55"/>
      <c r="N51" s="1"/>
      <c r="O51" s="1"/>
      <c r="P51" s="55"/>
      <c r="Q51" s="55"/>
      <c r="R51" s="55"/>
      <c r="S51" s="55"/>
    </row>
    <row r="52" spans="1:19" ht="7" customHeight="1" x14ac:dyDescent="0.35">
      <c r="A52" s="59" t="s">
        <v>55</v>
      </c>
      <c r="B52" s="60"/>
      <c r="C52" s="58"/>
      <c r="D52" s="59"/>
      <c r="E52" s="59"/>
      <c r="F52" s="59"/>
      <c r="G52" s="59"/>
      <c r="H52" s="59"/>
      <c r="I52" s="59"/>
      <c r="J52" s="59"/>
      <c r="K52" s="55"/>
      <c r="L52" s="55"/>
      <c r="M52" s="55"/>
      <c r="N52" s="1"/>
      <c r="O52" s="1"/>
      <c r="P52" s="55"/>
      <c r="Q52" s="55"/>
      <c r="R52" s="55"/>
      <c r="S52" s="55"/>
    </row>
    <row r="53" spans="1:19" ht="7" customHeight="1" x14ac:dyDescent="0.35">
      <c r="A53" s="59" t="s">
        <v>56</v>
      </c>
      <c r="B53" s="60"/>
      <c r="C53" s="59"/>
      <c r="D53" s="60"/>
      <c r="E53" s="59"/>
      <c r="F53" s="59"/>
      <c r="G53" s="59"/>
      <c r="H53" s="59"/>
      <c r="I53" s="59"/>
      <c r="J53" s="59"/>
      <c r="K53" s="55"/>
      <c r="L53" s="55"/>
      <c r="M53" s="55"/>
      <c r="N53" s="1"/>
      <c r="O53" s="1"/>
      <c r="P53" s="55"/>
      <c r="Q53" s="55"/>
      <c r="R53" s="55"/>
      <c r="S53" s="55"/>
    </row>
    <row r="54" spans="1:19" ht="7" customHeight="1" x14ac:dyDescent="0.35">
      <c r="A54" s="61" t="s">
        <v>57</v>
      </c>
      <c r="B54" s="60"/>
      <c r="C54" s="59"/>
      <c r="D54" s="59"/>
      <c r="E54" s="59"/>
      <c r="F54" s="59"/>
      <c r="G54" s="59"/>
      <c r="H54" s="59"/>
      <c r="I54" s="59"/>
      <c r="J54" s="59"/>
      <c r="K54" s="55"/>
      <c r="L54" s="55"/>
      <c r="M54" s="55"/>
      <c r="N54" s="1"/>
      <c r="O54" s="1"/>
      <c r="P54" s="55"/>
      <c r="Q54" s="55"/>
      <c r="R54" s="55"/>
      <c r="S54" s="55"/>
    </row>
    <row r="55" spans="1:19" ht="7" customHeight="1" x14ac:dyDescent="0.35">
      <c r="A55" s="59" t="s">
        <v>87</v>
      </c>
      <c r="B55" s="59"/>
      <c r="C55" s="59"/>
      <c r="D55" s="59"/>
      <c r="E55" s="59"/>
      <c r="F55" s="59"/>
      <c r="G55" s="59"/>
      <c r="H55" s="59"/>
      <c r="I55" s="59"/>
      <c r="J55" s="59"/>
      <c r="K55" s="55"/>
      <c r="L55" s="55"/>
      <c r="M55" s="55"/>
      <c r="N55" s="1"/>
      <c r="O55" s="1"/>
      <c r="P55" s="55"/>
      <c r="Q55" s="55"/>
      <c r="R55" s="55"/>
      <c r="S55" s="55"/>
    </row>
    <row r="56" spans="1:19" ht="6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62" t="s">
        <v>58</v>
      </c>
      <c r="K56" s="63"/>
      <c r="L56" s="63"/>
      <c r="M56" s="64"/>
      <c r="N56" s="62" t="s">
        <v>59</v>
      </c>
      <c r="O56" s="63"/>
      <c r="P56" s="63"/>
      <c r="Q56" s="63"/>
      <c r="R56" s="62" t="s">
        <v>60</v>
      </c>
      <c r="S56" s="1"/>
    </row>
    <row r="57" spans="1:19" ht="6.75" customHeight="1" x14ac:dyDescent="0.35">
      <c r="A57" s="40"/>
      <c r="B57" s="40"/>
      <c r="C57" s="40"/>
      <c r="D57" s="40"/>
      <c r="E57" s="40"/>
      <c r="F57" s="40"/>
      <c r="G57" s="40"/>
      <c r="H57" s="40"/>
      <c r="I57" s="40"/>
      <c r="J57" s="65" t="s">
        <v>61</v>
      </c>
      <c r="K57" s="64"/>
      <c r="L57" s="64"/>
      <c r="M57" s="64"/>
      <c r="N57" s="65" t="s">
        <v>62</v>
      </c>
      <c r="O57" s="64"/>
      <c r="P57" s="64"/>
      <c r="Q57" s="64"/>
      <c r="R57" s="65" t="s">
        <v>63</v>
      </c>
      <c r="S57" s="40"/>
    </row>
    <row r="58" spans="1:19" ht="13" customHeight="1" x14ac:dyDescent="0.35">
      <c r="A58" s="67" t="s">
        <v>83</v>
      </c>
      <c r="B58" s="40"/>
      <c r="C58" s="40"/>
      <c r="D58" s="40"/>
      <c r="E58" s="40"/>
      <c r="F58" s="40"/>
      <c r="G58" s="40"/>
      <c r="H58" s="40"/>
      <c r="I58" s="40"/>
      <c r="J58" s="65" t="s">
        <v>64</v>
      </c>
      <c r="K58" s="64"/>
      <c r="L58" s="64"/>
      <c r="M58" s="64"/>
      <c r="N58" s="65" t="s">
        <v>65</v>
      </c>
      <c r="O58" s="64"/>
      <c r="P58" s="64"/>
      <c r="Q58" s="64"/>
      <c r="R58" s="65" t="s">
        <v>66</v>
      </c>
      <c r="S58" s="40"/>
    </row>
    <row r="59" spans="1:19" x14ac:dyDescent="0.3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</row>
    <row r="60" spans="1:19" x14ac:dyDescent="0.3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</row>
  </sheetData>
  <sheetProtection algorithmName="SHA-512" hashValue="0XZwvoI9kELkmB4MSnpkrG8mIdc55/7qnFmiHb9yuET6VzdwQdWn/10a300mpjObtXay9nQ9WdStceR35tw1DQ==" saltValue="UalcfHiMwrDlhvGgSMLugQ==" spinCount="100000" sheet="1" objects="1" scenarios="1"/>
  <mergeCells count="43">
    <mergeCell ref="B37:C37"/>
    <mergeCell ref="O34:O35"/>
    <mergeCell ref="P34:P35"/>
    <mergeCell ref="H33:N33"/>
    <mergeCell ref="O33:P33"/>
    <mergeCell ref="N34:N35"/>
    <mergeCell ref="Q33:Q35"/>
    <mergeCell ref="A36:B36"/>
    <mergeCell ref="A29:S29"/>
    <mergeCell ref="A30:S30"/>
    <mergeCell ref="A33:A35"/>
    <mergeCell ref="B33:B35"/>
    <mergeCell ref="D33:D35"/>
    <mergeCell ref="E33:E35"/>
    <mergeCell ref="F33:F35"/>
    <mergeCell ref="G33:G35"/>
    <mergeCell ref="R33:R35"/>
    <mergeCell ref="S33:S35"/>
    <mergeCell ref="H34:I34"/>
    <mergeCell ref="J34:J35"/>
    <mergeCell ref="K34:L34"/>
    <mergeCell ref="M34:M35"/>
    <mergeCell ref="M8:M9"/>
    <mergeCell ref="N8:N9"/>
    <mergeCell ref="O8:O9"/>
    <mergeCell ref="P8:P9"/>
    <mergeCell ref="A13:B13"/>
    <mergeCell ref="A2:S2"/>
    <mergeCell ref="A3:S3"/>
    <mergeCell ref="A7:A9"/>
    <mergeCell ref="B7:B9"/>
    <mergeCell ref="D7:D9"/>
    <mergeCell ref="E7:E9"/>
    <mergeCell ref="F7:F9"/>
    <mergeCell ref="G7:G9"/>
    <mergeCell ref="H7:N7"/>
    <mergeCell ref="O7:P7"/>
    <mergeCell ref="Q7:Q9"/>
    <mergeCell ref="R7:R9"/>
    <mergeCell ref="S7:S9"/>
    <mergeCell ref="H8:I8"/>
    <mergeCell ref="J8:J9"/>
    <mergeCell ref="K8:L8"/>
  </mergeCells>
  <pageMargins left="0.70866141732283472" right="0.70866141732283472" top="0.62" bottom="0.33" header="0.25" footer="0.31496062992125984"/>
  <pageSetup paperSize="5" scale="1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Burgos</dc:creator>
  <cp:lastModifiedBy>Ysaac Julio Vargas Castillo</cp:lastModifiedBy>
  <cp:lastPrinted>2024-11-21T18:23:05Z</cp:lastPrinted>
  <dcterms:created xsi:type="dcterms:W3CDTF">2022-03-04T14:55:26Z</dcterms:created>
  <dcterms:modified xsi:type="dcterms:W3CDTF">2025-03-26T14:04:17Z</dcterms:modified>
</cp:coreProperties>
</file>